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2.xml" ContentType="application/vnd.openxmlformats-officedocument.drawing+xml"/>
  <Override PartName="/xl/worksheets/sheet13.xml" ContentType="application/vnd.openxmlformats-officedocument.spreadsheetml.worksheet+xml"/>
  <Override PartName="/xl/drawings/drawing3.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Executive Dashboard" sheetId="2" state="visible" r:id="rId2"/>
    <sheet name="Key Figures" sheetId="3" state="visible" r:id="rId3"/>
    <sheet name="Find the leaks" sheetId="4" state="visible" r:id="rId4"/>
    <sheet name="Unlock the profit" sheetId="5" state="visible" r:id="rId5"/>
    <sheet name="Build the dream" sheetId="6" state="visible" r:id="rId6"/>
    <sheet name="Income Statement" sheetId="7" state="visible" r:id="rId7"/>
    <sheet name="Balance Sheet" sheetId="8" state="visible" r:id="rId8"/>
    <sheet name="Cash Flow Statement" sheetId="9" state="visible" r:id="rId9"/>
    <sheet name="History" sheetId="10" state="visible" r:id="rId10"/>
    <sheet name="Compare" sheetId="11" state="visible" r:id="rId11"/>
    <sheet name="Trend" sheetId="12" state="visible" r:id="rId12"/>
    <sheet name="Cash Flow" sheetId="13" state="visible" r:id="rId13"/>
    <sheet name="12-Month Forecast" sheetId="14" state="visible" r:id="rId14"/>
    <sheet name="Scenario" sheetId="15" state="visible" r:id="rId15"/>
    <sheet name="Budget vs Actual" sheetId="16" state="visible" r:id="rId16"/>
    <sheet name="Assumptions" sheetId="17" state="visible" r:id="rId17"/>
    <sheet name="Checks" sheetId="18" state="visible" r:id="rId18"/>
  </sheets>
  <definedNames/>
  <calcPr calcId="124519" fullCalcOnLoad="1"/>
</workbook>
</file>

<file path=xl/styles.xml><?xml version="1.0" encoding="utf-8"?>
<styleSheet xmlns="http://schemas.openxmlformats.org/spreadsheetml/2006/main">
  <numFmts count="7">
    <numFmt numFmtId="164" formatCode="$#,##0.00;($#,##0.00)"/>
    <numFmt numFmtId="165" formatCode="0.0%"/>
    <numFmt numFmtId="166" formatCode="0.0"/>
    <numFmt numFmtId="167" formatCode="0.0&quot;%&quot;"/>
    <numFmt numFmtId="168" formatCode="0.0&quot; months&quot;"/>
    <numFmt numFmtId="169" formatCode="0&quot; days&quot;"/>
    <numFmt numFmtId="170" formatCode="0.0%;[Red]-0.0%"/>
  </numFmts>
  <fonts count="71">
    <font>
      <name val="Calibri"/>
      <family val="2"/>
      <color theme="1"/>
      <sz val="11"/>
      <scheme val="minor"/>
    </font>
    <font>
      <name val="Georgia"/>
      <color rgb="000D2B4E"/>
      <sz val="24"/>
    </font>
    <font>
      <b val="1"/>
      <color rgb="00B8860B"/>
      <sz val="11"/>
    </font>
    <font>
      <color rgb="005A6875"/>
      <sz val="9"/>
    </font>
    <font>
      <b val="1"/>
      <color rgb="00FFFFFF"/>
      <sz val="10"/>
    </font>
    <font>
      <b val="1"/>
      <color rgb="000D2B4E"/>
      <sz val="10"/>
    </font>
    <font>
      <color rgb="0016202C"/>
      <sz val="10"/>
    </font>
    <font>
      <b val="1"/>
      <color rgb="00B8860B"/>
      <sz val="14"/>
    </font>
    <font>
      <b val="1"/>
      <color rgb="002F6B46"/>
      <sz val="10"/>
    </font>
    <font>
      <i val="1"/>
      <color rgb="005A6875"/>
      <sz val="8"/>
    </font>
    <font>
      <b val="1"/>
      <color rgb="00FFFFFF"/>
      <sz val="9"/>
    </font>
    <font>
      <b val="1"/>
      <color rgb="000D2B4E"/>
    </font>
    <font>
      <b val="1"/>
      <color rgb="000000CC"/>
      <sz val="11"/>
    </font>
    <font>
      <b val="1"/>
      <color rgb="00B8860B"/>
    </font>
    <font>
      <b val="1"/>
      <color rgb="000D2B4E"/>
      <sz val="15"/>
    </font>
    <font>
      <b val="1"/>
      <color rgb="005A6875"/>
      <sz val="8"/>
    </font>
    <font>
      <b val="1"/>
      <color rgb="002F6B46"/>
      <sz val="15"/>
    </font>
    <font>
      <b val="1"/>
      <color rgb="00B03A2E"/>
      <sz val="15"/>
    </font>
    <font>
      <b val="1"/>
      <color rgb="00B8860B"/>
      <sz val="15"/>
    </font>
    <font>
      <i val="1"/>
      <color rgb="005A6875"/>
      <sz val="9"/>
    </font>
    <font>
      <color rgb="0016202C"/>
    </font>
    <font>
      <b val="1"/>
      <color rgb="000000CC"/>
    </font>
    <font>
      <b val="1"/>
      <color rgb="00FFFFFF"/>
    </font>
    <font>
      <b val="1"/>
      <color rgb="000D2B4E"/>
      <sz val="11"/>
    </font>
    <font>
      <color rgb="002F6B46"/>
      <sz val="9"/>
    </font>
    <font>
      <b val="1"/>
      <sz val="10"/>
    </font>
    <font>
      <b val="1"/>
    </font>
    <font>
      <b val="1"/>
      <color rgb="002F6B46"/>
      <sz val="9"/>
    </font>
    <font>
      <b val="1"/>
      <color rgb="005A6875"/>
      <sz val="9"/>
    </font>
    <font>
      <b val="1"/>
      <color rgb="008A3B2F"/>
      <sz val="9"/>
    </font>
    <font>
      <b val="1"/>
      <color rgb="000000CC"/>
      <sz val="10"/>
    </font>
    <font>
      <color rgb="00007700"/>
      <sz val="10"/>
    </font>
    <font>
      <color rgb="00000000"/>
      <sz val="10"/>
    </font>
    <font>
      <b val="1"/>
      <color rgb="00173D6A"/>
      <sz val="10"/>
      <u val="single"/>
    </font>
    <font>
      <b val="1"/>
      <color rgb="000D2B4E"/>
      <sz val="9"/>
    </font>
    <font>
      <b val="1"/>
      <sz val="12"/>
    </font>
    <font>
      <name val="Arial"/>
      <family val="2"/>
      <color theme="1"/>
      <sz val="11"/>
      <scheme val="minor"/>
    </font>
    <font>
      <name val="Arial"/>
      <b val="1"/>
      <color rgb="00B8860B"/>
      <sz val="11"/>
    </font>
    <font>
      <name val="Arial"/>
      <color rgb="005A6875"/>
      <sz val="9"/>
    </font>
    <font>
      <name val="Arial"/>
      <b val="1"/>
      <color rgb="00FFFFFF"/>
      <sz val="10"/>
    </font>
    <font>
      <name val="Arial"/>
      <b val="1"/>
      <color rgb="000D2B4E"/>
      <sz val="10"/>
    </font>
    <font>
      <name val="Arial"/>
      <color rgb="0016202C"/>
      <sz val="10"/>
    </font>
    <font>
      <name val="Arial"/>
      <b val="1"/>
      <color rgb="00B8860B"/>
      <sz val="14"/>
    </font>
    <font>
      <name val="Arial"/>
      <b val="1"/>
      <color rgb="002F6B46"/>
      <sz val="10"/>
    </font>
    <font>
      <name val="Arial"/>
      <i val="1"/>
      <color rgb="005A6875"/>
      <sz val="8"/>
    </font>
    <font>
      <name val="Arial"/>
      <b val="1"/>
      <color rgb="00173D6A"/>
      <sz val="10"/>
      <u val="single"/>
    </font>
    <font>
      <name val="Arial"/>
      <b val="1"/>
      <color rgb="000D2B4E"/>
      <sz val="9"/>
    </font>
    <font>
      <name val="Arial"/>
      <b val="1"/>
      <color rgb="000D2B4E"/>
      <sz val="15"/>
    </font>
    <font>
      <name val="Arial"/>
      <b val="1"/>
      <color rgb="002F6B46"/>
      <sz val="15"/>
    </font>
    <font>
      <name val="Arial"/>
      <b val="1"/>
      <color rgb="005A6875"/>
      <sz val="8"/>
    </font>
    <font>
      <name val="Arial"/>
      <b val="1"/>
      <color rgb="00FFFFFF"/>
      <sz val="9"/>
    </font>
    <font>
      <name val="Arial"/>
      <b val="1"/>
      <color rgb="002F6B46"/>
      <sz val="9"/>
    </font>
    <font>
      <name val="Arial"/>
      <b val="1"/>
      <color rgb="005A6875"/>
      <sz val="9"/>
    </font>
    <font>
      <name val="Arial"/>
      <b val="1"/>
      <color rgb="008A3B2F"/>
      <sz val="9"/>
    </font>
    <font>
      <name val="Arial"/>
      <b val="1"/>
      <color rgb="00B03A2E"/>
      <sz val="15"/>
    </font>
    <font>
      <name val="Arial"/>
      <b val="1"/>
      <color rgb="00B8860B"/>
      <sz val="15"/>
    </font>
    <font>
      <name val="Arial"/>
      <b val="1"/>
      <color rgb="000D2B4E"/>
    </font>
    <font>
      <name val="Arial"/>
      <i val="1"/>
      <color rgb="005A6875"/>
      <sz val="9"/>
    </font>
    <font>
      <name val="Arial"/>
      <color rgb="0016202C"/>
    </font>
    <font>
      <name val="Arial"/>
      <b val="1"/>
      <color rgb="000000CC"/>
    </font>
    <font>
      <name val="Arial"/>
      <b val="1"/>
      <color rgb="00B8860B"/>
    </font>
    <font>
      <name val="Arial"/>
      <b val="1"/>
      <color rgb="000D2B4E"/>
      <sz val="11"/>
    </font>
    <font>
      <name val="Arial"/>
      <color rgb="002F6B46"/>
      <sz val="9"/>
    </font>
    <font>
      <name val="Arial"/>
      <b val="1"/>
      <sz val="10"/>
    </font>
    <font>
      <name val="Arial"/>
      <b val="1"/>
    </font>
    <font>
      <name val="Arial"/>
      <b val="1"/>
      <color rgb="00FFFFFF"/>
    </font>
    <font>
      <name val="Arial"/>
      <color rgb="00007700"/>
      <sz val="10"/>
    </font>
    <font>
      <name val="Arial"/>
      <color rgb="00000000"/>
      <sz val="10"/>
    </font>
    <font>
      <name val="Arial"/>
      <b val="1"/>
      <color rgb="000000CC"/>
      <sz val="10"/>
    </font>
    <font>
      <name val="Arial"/>
      <b val="1"/>
      <color rgb="000000CC"/>
      <sz val="11"/>
    </font>
    <font>
      <name val="Arial"/>
      <b val="1"/>
      <sz val="12"/>
    </font>
  </fonts>
  <fills count="12">
    <fill>
      <patternFill/>
    </fill>
    <fill>
      <patternFill patternType="gray125"/>
    </fill>
    <fill>
      <patternFill patternType="solid">
        <fgColor rgb="000D2B4E"/>
      </patternFill>
    </fill>
    <fill>
      <patternFill patternType="solid">
        <fgColor rgb="00FFFFFF"/>
      </patternFill>
    </fill>
    <fill>
      <patternFill patternType="solid">
        <fgColor rgb="00F5F7FA"/>
      </patternFill>
    </fill>
    <fill>
      <patternFill patternType="solid">
        <fgColor rgb="00E8EDF3"/>
      </patternFill>
    </fill>
    <fill>
      <patternFill patternType="solid">
        <fgColor rgb="00FFF7E0"/>
      </patternFill>
    </fill>
    <fill>
      <patternFill patternType="solid">
        <fgColor rgb="00B8860B"/>
      </patternFill>
    </fill>
    <fill>
      <patternFill patternType="solid">
        <fgColor rgb="00F7F4EE"/>
      </patternFill>
    </fill>
    <fill>
      <patternFill patternType="solid">
        <fgColor rgb="008A3B2F"/>
      </patternFill>
    </fill>
    <fill>
      <patternFill patternType="solid">
        <fgColor rgb="00173D6A"/>
      </patternFill>
    </fill>
    <fill>
      <patternFill patternType="solid">
        <fgColor rgb="00EEF2FF"/>
      </patternFill>
    </fill>
  </fills>
  <borders count="5">
    <border>
      <left/>
      <right/>
      <top/>
      <bottom/>
      <diagonal/>
    </border>
    <border>
      <bottom style="thin">
        <color rgb="00B8860B"/>
      </bottom>
    </border>
    <border>
      <left style="thin">
        <color rgb="00D9DEE4"/>
      </left>
      <right style="thin">
        <color rgb="00D9DEE4"/>
      </right>
      <top style="thin">
        <color rgb="00D9DEE4"/>
      </top>
      <bottom style="thin">
        <color rgb="00D9DEE4"/>
      </bottom>
    </border>
    <border>
      <left style="thin">
        <color rgb="00D9DEE4"/>
      </left>
      <right style="thin">
        <color rgb="00D9DEE4"/>
      </right>
      <top style="thin">
        <color rgb="000D2B4E"/>
      </top>
      <bottom style="thin">
        <color rgb="00D9DEE4"/>
      </bottom>
    </border>
    <border>
      <left style="thin">
        <color rgb="00D9DEE4"/>
      </left>
      <right style="thin">
        <color rgb="00D9DEE4"/>
      </right>
      <top style="thin">
        <color rgb="00D9DEE4"/>
      </top>
      <bottom style="double">
        <color rgb="00B8860B"/>
      </bottom>
    </border>
  </borders>
  <cellStyleXfs count="1">
    <xf numFmtId="0" fontId="0" fillId="0" borderId="0"/>
  </cellStyleXfs>
  <cellXfs count="114">
    <xf numFmtId="0" fontId="0" fillId="0" borderId="0" pivotButton="0" quotePrefix="0" xfId="0"/>
    <xf numFmtId="0" fontId="36" fillId="0" borderId="0" pivotButton="0" quotePrefix="0" xfId="0"/>
    <xf numFmtId="0" fontId="1" fillId="0" borderId="0" pivotButton="0" quotePrefix="0" xfId="0"/>
    <xf numFmtId="0" fontId="37" fillId="0" borderId="0" pivotButton="0" quotePrefix="0" xfId="0"/>
    <xf numFmtId="0" fontId="38" fillId="0" borderId="0" pivotButton="0" quotePrefix="0" xfId="0"/>
    <xf numFmtId="0" fontId="39" fillId="2" borderId="1" applyAlignment="1" pivotButton="0" quotePrefix="0" xfId="0">
      <alignment vertical="center"/>
    </xf>
    <xf numFmtId="0" fontId="36" fillId="0" borderId="1" pivotButton="0" quotePrefix="0" xfId="0"/>
    <xf numFmtId="0" fontId="40" fillId="0" borderId="0" pivotButton="0" quotePrefix="0" xfId="0"/>
    <xf numFmtId="0" fontId="41" fillId="0" borderId="0" applyAlignment="1" pivotButton="0" quotePrefix="0" xfId="0">
      <alignment horizontal="left" vertical="top" wrapText="1"/>
    </xf>
    <xf numFmtId="0" fontId="42" fillId="0" borderId="0" applyAlignment="1" pivotButton="0" quotePrefix="0" xfId="0">
      <alignment horizontal="left" vertical="top" wrapText="1"/>
    </xf>
    <xf numFmtId="0" fontId="43" fillId="0" borderId="0" applyAlignment="1" pivotButton="0" quotePrefix="0" xfId="0">
      <alignment horizontal="left" vertical="top" wrapText="1"/>
    </xf>
    <xf numFmtId="0" fontId="44" fillId="0" borderId="0" applyAlignment="1" pivotButton="0" quotePrefix="0" xfId="0">
      <alignment vertical="top"/>
    </xf>
    <xf numFmtId="0" fontId="45" fillId="4" borderId="0" pivotButton="0" quotePrefix="0" xfId="0"/>
    <xf numFmtId="0" fontId="38" fillId="4" borderId="0" pivotButton="0" quotePrefix="0" xfId="0"/>
    <xf numFmtId="0" fontId="45" fillId="3" borderId="0" pivotButton="0" quotePrefix="0" xfId="0"/>
    <xf numFmtId="0" fontId="38" fillId="3" borderId="0" pivotButton="0" quotePrefix="0" xfId="0"/>
    <xf numFmtId="0" fontId="46" fillId="4" borderId="0" pivotButton="0" quotePrefix="0" xfId="0"/>
    <xf numFmtId="0" fontId="46" fillId="3" borderId="0" pivotButton="0" quotePrefix="0" xfId="0"/>
    <xf numFmtId="0" fontId="44" fillId="0" borderId="0" applyAlignment="1" pivotButton="0" quotePrefix="0" xfId="0">
      <alignment vertical="top" wrapText="1"/>
    </xf>
    <xf numFmtId="164" fontId="47" fillId="4" borderId="0" applyAlignment="1" pivotButton="0" quotePrefix="0" xfId="0">
      <alignment horizontal="left" vertical="center"/>
    </xf>
    <xf numFmtId="164" fontId="48" fillId="4" borderId="0" applyAlignment="1" pivotButton="0" quotePrefix="0" xfId="0">
      <alignment horizontal="left" vertical="center"/>
    </xf>
    <xf numFmtId="165" fontId="47" fillId="4" borderId="0" applyAlignment="1" pivotButton="0" quotePrefix="0" xfId="0">
      <alignment horizontal="left" vertical="center"/>
    </xf>
    <xf numFmtId="165" fontId="48" fillId="4" borderId="0" applyAlignment="1" pivotButton="0" quotePrefix="0" xfId="0">
      <alignment horizontal="left" vertical="center"/>
    </xf>
    <xf numFmtId="0" fontId="49" fillId="4" borderId="0" pivotButton="0" quotePrefix="0" xfId="0"/>
    <xf numFmtId="0" fontId="39" fillId="7" borderId="1" applyAlignment="1" pivotButton="0" quotePrefix="0" xfId="0">
      <alignment vertical="center"/>
    </xf>
    <xf numFmtId="0" fontId="40" fillId="8" borderId="0" pivotButton="0" quotePrefix="0" xfId="0"/>
    <xf numFmtId="0" fontId="38" fillId="8" borderId="0" applyAlignment="1" pivotButton="0" quotePrefix="0" xfId="0">
      <alignment vertical="center" wrapText="1"/>
    </xf>
    <xf numFmtId="0" fontId="36" fillId="0" borderId="1" applyAlignment="1" pivotButton="0" quotePrefix="0" xfId="0">
      <alignment horizontal="right"/>
    </xf>
    <xf numFmtId="0" fontId="50" fillId="2" borderId="2" applyAlignment="1" pivotButton="0" quotePrefix="0" xfId="0">
      <alignment horizontal="left" vertical="center" wrapText="1"/>
    </xf>
    <xf numFmtId="0" fontId="50" fillId="2" borderId="2" applyAlignment="1" pivotButton="0" quotePrefix="0" xfId="0">
      <alignment horizontal="right" vertical="center" wrapText="1"/>
    </xf>
    <xf numFmtId="0" fontId="41" fillId="3" borderId="2" pivotButton="0" quotePrefix="0" xfId="0"/>
    <xf numFmtId="164" fontId="41" fillId="3" borderId="2" applyAlignment="1" pivotButton="0" quotePrefix="0" xfId="0">
      <alignment horizontal="right"/>
    </xf>
    <xf numFmtId="165" fontId="41" fillId="3" borderId="2" applyAlignment="1" pivotButton="0" quotePrefix="0" xfId="0">
      <alignment horizontal="right"/>
    </xf>
    <xf numFmtId="0" fontId="41" fillId="4" borderId="2" pivotButton="0" quotePrefix="0" xfId="0"/>
    <xf numFmtId="164" fontId="41" fillId="4" borderId="2" applyAlignment="1" pivotButton="0" quotePrefix="0" xfId="0">
      <alignment horizontal="right"/>
    </xf>
    <xf numFmtId="165" fontId="41" fillId="4" borderId="2" applyAlignment="1" pivotButton="0" quotePrefix="0" xfId="0">
      <alignment horizontal="right"/>
    </xf>
    <xf numFmtId="0" fontId="40" fillId="5" borderId="3" pivotButton="0" quotePrefix="0" xfId="0"/>
    <xf numFmtId="164" fontId="40" fillId="5" borderId="3" applyAlignment="1" pivotButton="0" quotePrefix="0" xfId="0">
      <alignment horizontal="right"/>
    </xf>
    <xf numFmtId="165" fontId="40" fillId="5" borderId="3" applyAlignment="1" pivotButton="0" quotePrefix="0" xfId="0">
      <alignment horizontal="right"/>
    </xf>
    <xf numFmtId="0" fontId="39" fillId="2" borderId="4" pivotButton="0" quotePrefix="0" xfId="0"/>
    <xf numFmtId="164" fontId="39" fillId="2" borderId="4" applyAlignment="1" pivotButton="0" quotePrefix="0" xfId="0">
      <alignment horizontal="right"/>
    </xf>
    <xf numFmtId="165" fontId="39" fillId="2" borderId="4" applyAlignment="1" pivotButton="0" quotePrefix="0" xfId="0">
      <alignment horizontal="right"/>
    </xf>
    <xf numFmtId="49" fontId="51" fillId="3" borderId="2" applyAlignment="1" pivotButton="0" quotePrefix="0" xfId="0">
      <alignment horizontal="right"/>
    </xf>
    <xf numFmtId="49" fontId="38" fillId="3" borderId="2" applyAlignment="1" pivotButton="0" quotePrefix="0" xfId="0">
      <alignment horizontal="left" vertical="top" wrapText="1"/>
    </xf>
    <xf numFmtId="167" fontId="41" fillId="4" borderId="2" applyAlignment="1" pivotButton="0" quotePrefix="0" xfId="0">
      <alignment horizontal="right"/>
    </xf>
    <xf numFmtId="49" fontId="52" fillId="4" borderId="2" applyAlignment="1" pivotButton="0" quotePrefix="0" xfId="0">
      <alignment horizontal="right"/>
    </xf>
    <xf numFmtId="49" fontId="38" fillId="4" borderId="2" applyAlignment="1" pivotButton="0" quotePrefix="0" xfId="0">
      <alignment horizontal="left" vertical="top" wrapText="1"/>
    </xf>
    <xf numFmtId="167" fontId="41" fillId="3" borderId="2" applyAlignment="1" pivotButton="0" quotePrefix="0" xfId="0">
      <alignment horizontal="right"/>
    </xf>
    <xf numFmtId="49" fontId="52" fillId="3" borderId="2" applyAlignment="1" pivotButton="0" quotePrefix="0" xfId="0">
      <alignment horizontal="right"/>
    </xf>
    <xf numFmtId="49" fontId="51" fillId="4" borderId="2" applyAlignment="1" pivotButton="0" quotePrefix="0" xfId="0">
      <alignment horizontal="right"/>
    </xf>
    <xf numFmtId="168" fontId="41" fillId="4" borderId="2" applyAlignment="1" pivotButton="0" quotePrefix="0" xfId="0">
      <alignment horizontal="right"/>
    </xf>
    <xf numFmtId="168" fontId="41" fillId="3" borderId="2" applyAlignment="1" pivotButton="0" quotePrefix="0" xfId="0">
      <alignment horizontal="right"/>
    </xf>
    <xf numFmtId="169" fontId="41" fillId="4" borderId="2" applyAlignment="1" pivotButton="0" quotePrefix="0" xfId="0">
      <alignment horizontal="right"/>
    </xf>
    <xf numFmtId="49" fontId="53" fillId="4" borderId="2" applyAlignment="1" pivotButton="0" quotePrefix="0" xfId="0">
      <alignment horizontal="right"/>
    </xf>
    <xf numFmtId="169" fontId="41" fillId="3" borderId="2" applyAlignment="1" pivotButton="0" quotePrefix="0" xfId="0">
      <alignment horizontal="right"/>
    </xf>
    <xf numFmtId="2" fontId="41" fillId="4" borderId="2" applyAlignment="1" pivotButton="0" quotePrefix="0" xfId="0">
      <alignment horizontal="right"/>
    </xf>
    <xf numFmtId="164" fontId="54" fillId="4" borderId="0" applyAlignment="1" pivotButton="0" quotePrefix="0" xfId="0">
      <alignment horizontal="left" vertical="center"/>
    </xf>
    <xf numFmtId="164" fontId="55" fillId="4" borderId="0" applyAlignment="1" pivotButton="0" quotePrefix="0" xfId="0">
      <alignment horizontal="left" vertical="center"/>
    </xf>
    <xf numFmtId="0" fontId="39" fillId="9" borderId="1" applyAlignment="1" pivotButton="0" quotePrefix="0" xfId="0">
      <alignment vertical="center"/>
    </xf>
    <xf numFmtId="0" fontId="36" fillId="0" borderId="0" applyAlignment="1" pivotButton="0" quotePrefix="0" xfId="0">
      <alignment wrapText="1"/>
    </xf>
    <xf numFmtId="164" fontId="56" fillId="0" borderId="0" pivotButton="0" quotePrefix="0" xfId="0"/>
    <xf numFmtId="0" fontId="57" fillId="0" borderId="0" pivotButton="0" quotePrefix="0" xfId="0"/>
    <xf numFmtId="164" fontId="58" fillId="0" borderId="0" pivotButton="0" quotePrefix="0" xfId="0"/>
    <xf numFmtId="0" fontId="39" fillId="10" borderId="1" applyAlignment="1" pivotButton="0" quotePrefix="0" xfId="0">
      <alignment vertical="center"/>
    </xf>
    <xf numFmtId="166" fontId="59" fillId="11" borderId="0" applyProtection="1" pivotButton="0" quotePrefix="0" xfId="0">
      <protection locked="0" hidden="0"/>
    </xf>
    <xf numFmtId="1" fontId="59" fillId="11" borderId="0" applyProtection="1" pivotButton="0" quotePrefix="0" xfId="0">
      <protection locked="0" hidden="0"/>
    </xf>
    <xf numFmtId="49" fontId="58" fillId="0" borderId="0" pivotButton="0" quotePrefix="0" xfId="0"/>
    <xf numFmtId="166" fontId="47" fillId="4" borderId="0" applyAlignment="1" pivotButton="0" quotePrefix="0" xfId="0">
      <alignment horizontal="left" vertical="center"/>
    </xf>
    <xf numFmtId="9" fontId="58" fillId="0" borderId="0" applyAlignment="1" pivotButton="0" quotePrefix="0" xfId="0">
      <alignment horizontal="right"/>
    </xf>
    <xf numFmtId="0" fontId="60" fillId="0" borderId="0" pivotButton="0" quotePrefix="0" xfId="0"/>
    <xf numFmtId="49" fontId="41" fillId="3" borderId="2" applyAlignment="1" pivotButton="0" quotePrefix="0" xfId="0">
      <alignment horizontal="left" wrapText="1"/>
    </xf>
    <xf numFmtId="49" fontId="41" fillId="4" borderId="2" applyAlignment="1" pivotButton="0" quotePrefix="0" xfId="0">
      <alignment horizontal="left" wrapText="1"/>
    </xf>
    <xf numFmtId="49" fontId="40" fillId="5" borderId="3" applyAlignment="1" pivotButton="0" quotePrefix="0" xfId="0">
      <alignment horizontal="left" wrapText="1"/>
    </xf>
    <xf numFmtId="49" fontId="39" fillId="2" borderId="4" applyAlignment="1" pivotButton="0" quotePrefix="0" xfId="0">
      <alignment horizontal="left" wrapText="1"/>
    </xf>
    <xf numFmtId="0" fontId="56" fillId="0" borderId="0" pivotButton="0" quotePrefix="0" xfId="0"/>
    <xf numFmtId="0" fontId="61" fillId="0" borderId="0" pivotButton="0" quotePrefix="0" xfId="0"/>
    <xf numFmtId="49" fontId="62" fillId="3" borderId="2" applyAlignment="1" pivotButton="0" quotePrefix="0" xfId="0">
      <alignment horizontal="left"/>
    </xf>
    <xf numFmtId="49" fontId="62" fillId="4" borderId="2" applyAlignment="1" pivotButton="0" quotePrefix="0" xfId="0">
      <alignment horizontal="left"/>
    </xf>
    <xf numFmtId="49" fontId="38" fillId="3" borderId="2" applyAlignment="1" pivotButton="0" quotePrefix="0" xfId="0">
      <alignment horizontal="left"/>
    </xf>
    <xf numFmtId="0" fontId="63" fillId="0" borderId="0" pivotButton="0" quotePrefix="0" xfId="0"/>
    <xf numFmtId="0" fontId="64" fillId="0" borderId="0" pivotButton="0" quotePrefix="0" xfId="0"/>
    <xf numFmtId="49" fontId="38" fillId="3" borderId="2" applyAlignment="1" pivotButton="0" quotePrefix="0" xfId="0">
      <alignment horizontal="right"/>
    </xf>
    <xf numFmtId="49" fontId="38" fillId="4" borderId="2" applyAlignment="1" pivotButton="0" quotePrefix="0" xfId="0">
      <alignment horizontal="right"/>
    </xf>
    <xf numFmtId="0" fontId="65" fillId="2" borderId="0" applyAlignment="1" pivotButton="0" quotePrefix="0" xfId="0">
      <alignment horizontal="right"/>
    </xf>
    <xf numFmtId="0" fontId="65" fillId="10" borderId="0" pivotButton="0" quotePrefix="0" xfId="0"/>
    <xf numFmtId="49" fontId="59" fillId="11" borderId="0" applyProtection="1" pivotButton="0" quotePrefix="0" xfId="0">
      <protection locked="0" hidden="0"/>
    </xf>
    <xf numFmtId="165" fontId="58" fillId="0" borderId="0" pivotButton="0" quotePrefix="0" xfId="0"/>
    <xf numFmtId="0" fontId="36" fillId="4" borderId="0" pivotButton="0" quotePrefix="0" xfId="0"/>
    <xf numFmtId="164" fontId="58" fillId="4" borderId="0" pivotButton="0" quotePrefix="0" xfId="0"/>
    <xf numFmtId="165" fontId="58" fillId="4" borderId="0" pivotButton="0" quotePrefix="0" xfId="0"/>
    <xf numFmtId="170" fontId="41" fillId="3" borderId="2" applyAlignment="1" pivotButton="0" quotePrefix="0" xfId="0">
      <alignment horizontal="right"/>
    </xf>
    <xf numFmtId="170" fontId="41" fillId="4" borderId="2" applyAlignment="1" pivotButton="0" quotePrefix="0" xfId="0">
      <alignment horizontal="right"/>
    </xf>
    <xf numFmtId="164" fontId="66" fillId="3" borderId="2" applyAlignment="1" pivotButton="0" quotePrefix="0" xfId="0">
      <alignment horizontal="right"/>
    </xf>
    <xf numFmtId="164" fontId="67" fillId="3" borderId="2" applyAlignment="1" pivotButton="0" quotePrefix="0" xfId="0">
      <alignment horizontal="right"/>
    </xf>
    <xf numFmtId="164" fontId="66" fillId="4" borderId="2" applyAlignment="1" pivotButton="0" quotePrefix="0" xfId="0">
      <alignment horizontal="right"/>
    </xf>
    <xf numFmtId="164" fontId="67" fillId="4" borderId="2" applyAlignment="1" pivotButton="0" quotePrefix="0" xfId="0">
      <alignment horizontal="right"/>
    </xf>
    <xf numFmtId="49" fontId="41" fillId="3" borderId="2" applyAlignment="1" pivotButton="0" quotePrefix="0" xfId="0">
      <alignment horizontal="right"/>
    </xf>
    <xf numFmtId="49" fontId="63" fillId="3" borderId="2" applyAlignment="1" pivotButton="0" quotePrefix="0" xfId="0">
      <alignment horizontal="right"/>
    </xf>
    <xf numFmtId="165" fontId="68" fillId="6" borderId="2" applyAlignment="1" applyProtection="1" pivotButton="0" quotePrefix="0" xfId="0">
      <alignment horizontal="right"/>
      <protection locked="0" hidden="0"/>
    </xf>
    <xf numFmtId="166" fontId="40" fillId="5" borderId="3" applyAlignment="1" pivotButton="0" quotePrefix="0" xfId="0">
      <alignment horizontal="right"/>
    </xf>
    <xf numFmtId="164" fontId="68" fillId="6" borderId="2" applyAlignment="1" applyProtection="1" pivotButton="0" quotePrefix="0" xfId="0">
      <alignment horizontal="right"/>
      <protection locked="0" hidden="0"/>
    </xf>
    <xf numFmtId="49" fontId="41" fillId="4" borderId="2" applyAlignment="1" pivotButton="0" quotePrefix="0" xfId="0">
      <alignment horizontal="right"/>
    </xf>
    <xf numFmtId="2" fontId="69" fillId="6" borderId="2" applyAlignment="1" applyProtection="1" pivotButton="0" quotePrefix="0" xfId="0">
      <alignment horizontal="right"/>
      <protection locked="0" hidden="0"/>
    </xf>
    <xf numFmtId="49" fontId="41" fillId="3" borderId="2" applyAlignment="1" pivotButton="0" quotePrefix="0" xfId="0">
      <alignment horizontal="left" vertical="center" wrapText="1"/>
    </xf>
    <xf numFmtId="165" fontId="69" fillId="6" borderId="2" applyAlignment="1" applyProtection="1" pivotButton="0" quotePrefix="0" xfId="0">
      <alignment horizontal="right"/>
      <protection locked="0" hidden="0"/>
    </xf>
    <xf numFmtId="49" fontId="41" fillId="4" borderId="2" applyAlignment="1" pivotButton="0" quotePrefix="0" xfId="0">
      <alignment horizontal="left" vertical="center" wrapText="1"/>
    </xf>
    <xf numFmtId="9" fontId="69" fillId="6" borderId="2" applyAlignment="1" applyProtection="1" pivotButton="0" quotePrefix="0" xfId="0">
      <alignment horizontal="right"/>
      <protection locked="0" hidden="0"/>
    </xf>
    <xf numFmtId="0" fontId="60" fillId="0" borderId="0" applyAlignment="1" pivotButton="0" quotePrefix="0" xfId="0">
      <alignment horizontal="left" vertical="top" wrapText="1"/>
    </xf>
    <xf numFmtId="0" fontId="38" fillId="0" borderId="0" applyAlignment="1" pivotButton="0" quotePrefix="0" xfId="0">
      <alignment vertical="top" wrapText="1"/>
    </xf>
    <xf numFmtId="0" fontId="63" fillId="0" borderId="0" applyAlignment="1" pivotButton="0" quotePrefix="0" xfId="0">
      <alignment horizontal="left" vertical="top" wrapText="1"/>
    </xf>
    <xf numFmtId="0" fontId="40" fillId="4" borderId="0" pivotButton="0" quotePrefix="0" xfId="0"/>
    <xf numFmtId="0" fontId="63" fillId="4" borderId="0" applyAlignment="1" pivotButton="0" quotePrefix="0" xfId="0">
      <alignment horizontal="left" vertical="top" wrapText="1"/>
    </xf>
    <xf numFmtId="0" fontId="38" fillId="4" borderId="0" applyAlignment="1" pivotButton="0" quotePrefix="0" xfId="0">
      <alignment vertical="top" wrapText="1"/>
    </xf>
    <xf numFmtId="0" fontId="70"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charts/chart1.xml><?xml version="1.0" encoding="utf-8"?>
<chartSpace xmlns:a="http://schemas.openxmlformats.org/drawingml/2006/main" xmlns="http://schemas.openxmlformats.org/drawingml/2006/chart">
  <chart>
    <title>
      <tx>
        <rich>
          <a:bodyPr/>
          <a:p>
            <a:pPr>
              <a:defRPr/>
            </a:pPr>
            <a:r>
              <a:t>Revenue, gross profit and net income</a:t>
            </a:r>
          </a:p>
        </rich>
      </tx>
    </title>
    <plotArea>
      <lineChart>
        <grouping val="standard"/>
        <ser>
          <idx val="0"/>
          <order val="0"/>
          <tx>
            <strRef>
              <f>'Executive Dashboard'!C28</f>
            </strRef>
          </tx>
          <spPr>
            <a:ln>
              <a:prstDash val="solid"/>
            </a:ln>
          </spPr>
          <marker>
            <symbol val="none"/>
            <spPr>
              <a:ln>
                <a:prstDash val="solid"/>
              </a:ln>
            </spPr>
          </marker>
          <cat>
            <numRef>
              <f>'Executive Dashboard'!$B$28:$B$43</f>
            </numRef>
          </cat>
          <val>
            <numRef>
              <f>'Executive Dashboard'!$C$29:$C$43</f>
            </numRef>
          </val>
        </ser>
        <ser>
          <idx val="1"/>
          <order val="1"/>
          <tx>
            <strRef>
              <f>'Executive Dashboard'!D28</f>
            </strRef>
          </tx>
          <spPr>
            <a:ln>
              <a:prstDash val="solid"/>
            </a:ln>
          </spPr>
          <marker>
            <symbol val="none"/>
            <spPr>
              <a:ln>
                <a:prstDash val="solid"/>
              </a:ln>
            </spPr>
          </marker>
          <cat>
            <numRef>
              <f>'Executive Dashboard'!$B$28:$B$43</f>
            </numRef>
          </cat>
          <val>
            <numRef>
              <f>'Executive Dashboard'!$D$29:$D$43</f>
            </numRef>
          </val>
        </ser>
        <ser>
          <idx val="2"/>
          <order val="2"/>
          <tx>
            <strRef>
              <f>'Executive Dashboard'!E28</f>
            </strRef>
          </tx>
          <spPr>
            <a:ln>
              <a:prstDash val="solid"/>
            </a:ln>
          </spPr>
          <marker>
            <symbol val="none"/>
            <spPr>
              <a:ln>
                <a:prstDash val="solid"/>
              </a:ln>
            </spPr>
          </marker>
          <cat>
            <numRef>
              <f>'Executive Dashboard'!$B$28:$B$43</f>
            </numRef>
          </cat>
          <val>
            <numRef>
              <f>'Executive Dashboard'!$E$29:$E$43</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Net income by month</a:t>
            </a:r>
          </a:p>
        </rich>
      </tx>
    </title>
    <plotArea>
      <barChart>
        <barDir val="col"/>
        <grouping val="clustered"/>
        <ser>
          <idx val="0"/>
          <order val="0"/>
          <tx>
            <strRef>
              <f>'Executive Dashboard'!E28</f>
            </strRef>
          </tx>
          <spPr>
            <a:ln>
              <a:prstDash val="solid"/>
            </a:ln>
          </spPr>
          <cat>
            <numRef>
              <f>'Executive Dashboard'!$B$28:$B$43</f>
            </numRef>
          </cat>
          <val>
            <numRef>
              <f>'Executive Dashboard'!$E$29:$E$43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3.xml><?xml version="1.0" encoding="utf-8"?>
<chartSpace xmlns:a="http://schemas.openxmlformats.org/drawingml/2006/main" xmlns="http://schemas.openxmlformats.org/drawingml/2006/chart">
  <chart>
    <title>
      <tx>
        <rich>
          <a:bodyPr/>
          <a:p>
            <a:pPr>
              <a:defRPr/>
            </a:pPr>
            <a:r>
              <a:t>Cash over the next 13 weeks (projection)</a:t>
            </a:r>
          </a:p>
        </rich>
      </tx>
    </title>
    <plotArea>
      <lineChart>
        <grouping val="standard"/>
        <ser>
          <idx val="0"/>
          <order val="0"/>
          <tx>
            <strRef>
              <f>'Cash Flow'!E8</f>
            </strRef>
          </tx>
          <spPr>
            <a:ln>
              <a:prstDash val="dash"/>
            </a:ln>
          </spPr>
          <marker>
            <symbol val="none"/>
            <spPr>
              <a:ln>
                <a:prstDash val="solid"/>
              </a:ln>
            </spPr>
          </marker>
          <cat>
            <numRef>
              <f>'Cash Flow'!$B$9:$B$22</f>
            </numRef>
          </cat>
          <val>
            <numRef>
              <f>'Cash Flow'!$E$9:$E$22</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4.xml><?xml version="1.0" encoding="utf-8"?>
<chartSpace xmlns:a="http://schemas.openxmlformats.org/drawingml/2006/main" xmlns="http://schemas.openxmlformats.org/drawingml/2006/chart">
  <chart>
    <title>
      <tx>
        <rich>
          <a:bodyPr/>
          <a:p>
            <a:pPr>
              <a:defRPr/>
            </a:pPr>
            <a:r>
              <a:t>Revenue, gross profit and net income by month</a:t>
            </a:r>
          </a:p>
        </rich>
      </tx>
    </title>
    <plotArea>
      <lineChart>
        <grouping val="standard"/>
        <ser>
          <idx val="0"/>
          <order val="0"/>
          <tx>
            <strRef>
              <f>'Trend'!C8</f>
            </strRef>
          </tx>
          <spPr>
            <a:ln>
              <a:prstDash val="solid"/>
            </a:ln>
          </spPr>
          <marker>
            <symbol val="none"/>
            <spPr>
              <a:ln>
                <a:prstDash val="solid"/>
              </a:ln>
            </spPr>
          </marker>
          <cat>
            <numRef>
              <f>'Trend'!$B$9:$B$24</f>
            </numRef>
          </cat>
          <val>
            <numRef>
              <f>'Trend'!$C$9:$C$24</f>
            </numRef>
          </val>
        </ser>
        <ser>
          <idx val="1"/>
          <order val="1"/>
          <tx>
            <strRef>
              <f>'Trend'!D8</f>
            </strRef>
          </tx>
          <spPr>
            <a:ln>
              <a:prstDash val="solid"/>
            </a:ln>
          </spPr>
          <marker>
            <symbol val="none"/>
            <spPr>
              <a:ln>
                <a:prstDash val="solid"/>
              </a:ln>
            </spPr>
          </marker>
          <cat>
            <numRef>
              <f>'Trend'!$B$9:$B$24</f>
            </numRef>
          </cat>
          <val>
            <numRef>
              <f>'Trend'!$D$9:$D$24</f>
            </numRef>
          </val>
        </ser>
        <ser>
          <idx val="2"/>
          <order val="2"/>
          <tx>
            <strRef>
              <f>'Trend'!E8</f>
            </strRef>
          </tx>
          <spPr>
            <a:ln>
              <a:prstDash val="solid"/>
            </a:ln>
          </spPr>
          <marker>
            <symbol val="none"/>
            <spPr>
              <a:ln>
                <a:prstDash val="solid"/>
              </a:ln>
            </spPr>
          </marker>
          <cat>
            <numRef>
              <f>'Trend'!$B$9:$B$24</f>
            </numRef>
          </cat>
          <val>
            <numRef>
              <f>'Trend'!$E$9:$E$24</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5.xml><?xml version="1.0" encoding="utf-8"?>
<chartSpace xmlns:a="http://schemas.openxmlformats.org/drawingml/2006/main" xmlns="http://schemas.openxmlformats.org/drawingml/2006/chart">
  <style val="2"/>
  <chart>
    <title>
      <tx>
        <rich>
          <a:bodyPr/>
          <a:p>
            <a:pPr>
              <a:defRPr/>
            </a:pPr>
            <a:r>
              <a:t>Cash over the next 13 weeks (projected)</a:t>
            </a:r>
          </a:p>
        </rich>
      </tx>
    </title>
    <plotArea>
      <lineChart>
        <grouping val="standard"/>
        <ser>
          <idx val="0"/>
          <order val="0"/>
          <tx>
            <strRef>
              <f>'Cash Flow'!E8</f>
            </strRef>
          </tx>
          <spPr>
            <a:ln>
              <a:prstDash val="dash"/>
            </a:ln>
          </spPr>
          <marker>
            <symbol val="none"/>
            <spPr>
              <a:ln>
                <a:prstDash val="solid"/>
              </a:ln>
            </spPr>
          </marker>
          <cat>
            <numRef>
              <f>'Cash Flow'!$B$9:$B$22</f>
            </numRef>
          </cat>
          <val>
            <numRef>
              <f>'Cash Flow'!$E$9:$E$22</f>
            </numRef>
          </val>
        </ser>
        <axId val="10"/>
        <axId val="100"/>
      </lineChart>
      <catAx>
        <axId val="10"/>
        <scaling>
          <orientation val="minMax"/>
        </scaling>
        <axPos val="l"/>
        <majorTickMark val="none"/>
        <minorTickMark val="none"/>
        <crossAx val="100"/>
        <lblOffset val="100"/>
      </catAx>
      <valAx>
        <axId val="100"/>
        <scaling>
          <orientation val="minMax"/>
          <min val="0"/>
        </scaling>
        <axPos val="l"/>
        <majorGridlines/>
        <title>
          <tx>
            <rich>
              <a:bodyPr/>
              <a:p>
                <a:pPr>
                  <a:defRPr/>
                </a:pPr>
                <a:r>
                  <a:t>Closing cash</a:t>
                </a:r>
              </a:p>
            </rich>
          </tx>
        </title>
        <majorTickMark val="none"/>
        <minorTickMark val="none"/>
        <crossAx val="10"/>
      </valAx>
    </plotArea>
    <legend>
      <legendPos val="r"/>
    </legend>
    <plotVisOnly val="1"/>
    <dispBlanksAs val="gap"/>
  </chart>
</chartSpace>
</file>

<file path=xl/charts/chart6.xml><?xml version="1.0" encoding="utf-8"?>
<chartSpace xmlns:a="http://schemas.openxmlformats.org/drawingml/2006/main" xmlns="http://schemas.openxmlformats.org/drawingml/2006/chart">
  <chart>
    <title>
      <tx>
        <rich>
          <a:bodyPr/>
          <a:p>
            <a:pPr>
              <a:defRPr/>
            </a:pPr>
            <a:r>
              <a:t>Closing cash, next 12 months (projection)</a:t>
            </a:r>
          </a:p>
        </rich>
      </tx>
    </title>
    <plotArea>
      <lineChart>
        <grouping val="standard"/>
        <ser>
          <idx val="0"/>
          <order val="0"/>
          <tx>
            <strRef>
              <f>'12-Month Forecast'!G15</f>
            </strRef>
          </tx>
          <spPr>
            <a:ln>
              <a:prstDash val="dash"/>
            </a:ln>
          </spPr>
          <marker>
            <symbol val="none"/>
            <spPr>
              <a:ln>
                <a:prstDash val="solid"/>
              </a:ln>
            </spPr>
          </marker>
          <cat>
            <numRef>
              <f>'12-Month Forecast'!$B$16:$B$27</f>
            </numRef>
          </cat>
          <val>
            <numRef>
              <f>'12-Month Forecast'!$G$16:$G$27</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s>
</file>

<file path=xl/drawings/_rels/drawing2.xml.rels><Relationships xmlns="http://schemas.openxmlformats.org/package/2006/relationships"><Relationship Type="http://schemas.openxmlformats.org/officeDocument/2006/relationships/chart" Target="/xl/charts/chart4.xml" Id="rId1" /></Relationships>
</file>

<file path=xl/drawings/_rels/drawing3.xml.rels><Relationships xmlns="http://schemas.openxmlformats.org/package/2006/relationships"><Relationship Type="http://schemas.openxmlformats.org/officeDocument/2006/relationships/chart" Target="/xl/charts/chart5.xml" Id="rId1" /></Relationships>
</file>

<file path=xl/drawings/_rels/drawing4.xml.rels><Relationships xmlns="http://schemas.openxmlformats.org/package/2006/relationships"><Relationship Type="http://schemas.openxmlformats.org/officeDocument/2006/relationships/chart" Target="/xl/charts/chart6.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5</row>
      <rowOff>0</rowOff>
    </from>
    <ext cx="6120000" cy="2880000"/>
    <graphicFrame>
      <nvGraphicFramePr>
        <cNvPr id="1" name="Chart 1"/>
        <cNvGraphicFramePr/>
      </nvGraphicFramePr>
      <xfrm/>
      <a:graphic>
        <a:graphicData uri="http://schemas.openxmlformats.org/drawingml/2006/chart">
          <c:chart r:id="rId1"/>
        </a:graphicData>
      </a:graphic>
    </graphicFrame>
    <clientData/>
  </oneCellAnchor>
  <oneCellAnchor>
    <from>
      <col>7</col>
      <colOff>0</colOff>
      <row>23</row>
      <rowOff>0</rowOff>
    </from>
    <ext cx="6120000" cy="2880000"/>
    <graphicFrame>
      <nvGraphicFramePr>
        <cNvPr id="2" name="Chart 2"/>
        <cNvGraphicFramePr/>
      </nvGraphicFramePr>
      <xfrm/>
      <a:graphic>
        <a:graphicData uri="http://schemas.openxmlformats.org/drawingml/2006/chart">
          <c:chart r:id="rId2"/>
        </a:graphicData>
      </a:graphic>
    </graphicFrame>
    <clientData/>
  </oneCellAnchor>
  <oneCellAnchor>
    <from>
      <col>7</col>
      <colOff>0</colOff>
      <row>41</row>
      <rowOff>0</rowOff>
    </from>
    <ext cx="6120000" cy="2880000"/>
    <graphicFrame>
      <nvGraphicFramePr>
        <cNvPr id="3" name="Chart 3"/>
        <cNvGraphicFramePr/>
      </nvGraphicFramePr>
      <xfrm/>
      <a:graphic>
        <a:graphicData uri="http://schemas.openxmlformats.org/drawingml/2006/chart">
          <c:chart r:id="rId3"/>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26</row>
      <rowOff>0</rowOff>
    </from>
    <ext cx="792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7</row>
      <rowOff>0</rowOff>
    </from>
    <ext cx="6120000" cy="270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4.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7</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Executive Dashboard'!A1" TargetMode="External" Id="rId1" /><Relationship Type="http://schemas.openxmlformats.org/officeDocument/2006/relationships/hyperlink" Target="#'Key Figures'!A1" TargetMode="External" Id="rId2" /><Relationship Type="http://schemas.openxmlformats.org/officeDocument/2006/relationships/hyperlink" Target="#'Find the leaks'!A1" TargetMode="External" Id="rId3" /><Relationship Type="http://schemas.openxmlformats.org/officeDocument/2006/relationships/hyperlink" Target="#'Unlock the profit'!A1" TargetMode="External" Id="rId4" /><Relationship Type="http://schemas.openxmlformats.org/officeDocument/2006/relationships/hyperlink" Target="#'Build the dream'!A1" TargetMode="External" Id="rId5" /><Relationship Type="http://schemas.openxmlformats.org/officeDocument/2006/relationships/hyperlink" Target="#'Income Statement'!A1" TargetMode="External" Id="rId6" /><Relationship Type="http://schemas.openxmlformats.org/officeDocument/2006/relationships/hyperlink" Target="#'Balance Sheet'!A1" TargetMode="External" Id="rId7" /><Relationship Type="http://schemas.openxmlformats.org/officeDocument/2006/relationships/hyperlink" Target="#'Cash Flow Statement'!A1" TargetMode="External" Id="rId8" /><Relationship Type="http://schemas.openxmlformats.org/officeDocument/2006/relationships/hyperlink" Target="#'History'!A1" TargetMode="External" Id="rId9" /><Relationship Type="http://schemas.openxmlformats.org/officeDocument/2006/relationships/hyperlink" Target="#'Compare'!A1" TargetMode="External" Id="rId10" /><Relationship Type="http://schemas.openxmlformats.org/officeDocument/2006/relationships/hyperlink" Target="#'Trend'!A1" TargetMode="External" Id="rId11" /><Relationship Type="http://schemas.openxmlformats.org/officeDocument/2006/relationships/hyperlink" Target="#'Cash Flow'!A1" TargetMode="External" Id="rId12" /><Relationship Type="http://schemas.openxmlformats.org/officeDocument/2006/relationships/hyperlink" Target="#'12-Month Forecast'!A1" TargetMode="External" Id="rId13" /><Relationship Type="http://schemas.openxmlformats.org/officeDocument/2006/relationships/hyperlink" Target="#'Scenario'!A1" TargetMode="External" Id="rId14" /><Relationship Type="http://schemas.openxmlformats.org/officeDocument/2006/relationships/hyperlink" Target="#'Budget vs Actual'!A1" TargetMode="External" Id="rId15" /><Relationship Type="http://schemas.openxmlformats.org/officeDocument/2006/relationships/hyperlink" Target="#'Assumptions'!A1" TargetMode="External" Id="rId16" /><Relationship Type="http://schemas.openxmlformats.org/officeDocument/2006/relationships/hyperlink" Target="#'Checks'!A1" TargetMode="External" Id="rId17"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12.xml.rels><Relationships xmlns="http://schemas.openxmlformats.org/package/2006/relationships"><Relationship Type="http://schemas.openxmlformats.org/officeDocument/2006/relationships/drawing" Target="/xl/drawings/drawing2.xml" Id="rId1" /></Relationships>
</file>

<file path=xl/worksheets/_rels/sheet13.xml.rels><Relationships xmlns="http://schemas.openxmlformats.org/package/2006/relationships"><Relationship Type="http://schemas.openxmlformats.org/officeDocument/2006/relationships/drawing" Target="/xl/drawings/drawing3.xml" Id="rId1" /></Relationships>
</file>

<file path=xl/worksheets/_rels/sheet14.xml.rels><Relationships xmlns="http://schemas.openxmlformats.org/package/2006/relationships"><Relationship Type="http://schemas.openxmlformats.org/officeDocument/2006/relationships/drawing" Target="/xl/drawings/drawing4.xml" Id="rId1" /></Relationships>
</file>

<file path=xl/worksheets/sheet1.xml><?xml version="1.0" encoding="utf-8"?>
<worksheet xmlns="http://schemas.openxmlformats.org/spreadsheetml/2006/main">
  <sheetPr>
    <tabColor rgb="000D2B4E"/>
    <outlinePr summaryBelow="1" summaryRight="1"/>
    <pageSetUpPr fitToPage="1"/>
  </sheetPr>
  <dimension ref="A1:C58"/>
  <sheetViews>
    <sheetView showGridLines="0" zoomScale="90" workbookViewId="0">
      <selection activeCell="A1" sqref="A1"/>
    </sheetView>
  </sheetViews>
  <sheetFormatPr baseColWidth="8" defaultRowHeight="15"/>
  <cols>
    <col width="2.2" customWidth="1" min="1" max="1"/>
    <col width="30" customWidth="1" min="2" max="2"/>
    <col width="80" customWidth="1" min="3" max="3"/>
  </cols>
  <sheetData>
    <row r="1">
      <c r="A1" s="1" t="n"/>
      <c r="B1" s="1" t="n"/>
      <c r="C1" s="1" t="n"/>
    </row>
    <row r="2" ht="34" customHeight="1">
      <c r="A2" s="1" t="n"/>
      <c r="B2" s="2" t="inlineStr">
        <is>
          <t>Nest &amp; Co Advisory</t>
        </is>
      </c>
      <c r="C2" s="1" t="n"/>
    </row>
    <row r="3">
      <c r="A3" s="1" t="n"/>
      <c r="B3" s="3" t="inlineStr">
        <is>
          <t>Working model — May 2026</t>
        </is>
      </c>
      <c r="C3" s="1" t="n"/>
    </row>
    <row r="4">
      <c r="A4" s="1" t="n"/>
      <c r="B4" s="4" t="inlineStr">
        <is>
          <t>All figures in USD  ·  generated 5 June 2026  ·  calculation version sample</t>
        </is>
      </c>
      <c r="C4" s="1" t="n"/>
    </row>
    <row r="5">
      <c r="A5" s="1" t="n"/>
      <c r="B5" s="1" t="n"/>
      <c r="C5" s="1" t="n"/>
    </row>
    <row r="6" ht="20" customHeight="1">
      <c r="A6" s="1" t="n"/>
      <c r="B6" s="5" t="inlineStr">
        <is>
          <t xml:space="preserve">  THE PDF IS THE RECORD. THIS WORKBOOK IS A TOOL.</t>
        </is>
      </c>
      <c r="C6" s="6" t="n"/>
    </row>
    <row r="7">
      <c r="A7" s="1" t="n"/>
      <c r="B7" s="1" t="n"/>
      <c r="C7" s="1" t="n"/>
    </row>
    <row r="8">
      <c r="A8" s="1" t="n"/>
      <c r="B8" s="7" t="inlineStr">
        <is>
          <t>THE PDF IS THE RECORD.</t>
        </is>
      </c>
      <c r="C8" s="8" t="inlineStr">
        <is>
          <t>This workbook is a tool. The PDF is what you forward to a bank: fixed, offline and reproducible.</t>
        </is>
      </c>
    </row>
    <row r="9">
      <c r="A9" s="1" t="n"/>
      <c r="B9" s="7" t="inlineStr">
        <is>
          <t>Figures in black</t>
        </is>
      </c>
      <c r="C9" s="8" t="inlineStr">
        <is>
          <t>Came from your books and are what our report attests to. They are locked.</t>
        </is>
      </c>
    </row>
    <row r="10">
      <c r="A10" s="1" t="n"/>
      <c r="B10" s="7" t="inlineStr">
        <is>
          <t>Cells in blue</t>
        </is>
      </c>
      <c r="C10" s="8" t="inlineStr">
        <is>
          <t>Yours to change — that is what this file is for.</t>
        </is>
      </c>
    </row>
    <row r="11">
      <c r="A11" s="1" t="n"/>
      <c r="B11" s="1" t="n"/>
      <c r="C11" s="8" t="inlineStr">
        <is>
          <t>Nothing you change here changes your report.</t>
        </is>
      </c>
    </row>
    <row r="12">
      <c r="A12" s="1" t="n"/>
      <c r="B12" s="1" t="n"/>
      <c r="C12" s="1" t="n"/>
    </row>
    <row r="13" ht="20" customHeight="1">
      <c r="A13" s="1" t="n"/>
      <c r="B13" s="5" t="inlineStr">
        <is>
          <t xml:space="preserve">  INTEGRITY CODE</t>
        </is>
      </c>
      <c r="C13" s="6" t="n"/>
    </row>
    <row r="14">
      <c r="A14" s="1" t="n"/>
      <c r="B14" s="1" t="n"/>
      <c r="C14" s="1" t="n"/>
    </row>
    <row r="15">
      <c r="A15" s="1" t="n"/>
      <c r="B15" s="7" t="inlineStr">
        <is>
          <t>Integrity code</t>
        </is>
      </c>
      <c r="C15" s="9" t="inlineStr">
        <is>
          <t>D30E-A357-F837</t>
        </is>
      </c>
    </row>
    <row r="16" ht="42" customHeight="1">
      <c r="A16" s="1" t="n"/>
      <c r="B16" s="1" t="n"/>
      <c r="C16" s="8" t="inlineStr">
        <is>
          <t>This code is calculated from the figures on the Income Statement sheet. If those figures are unchanged it will always come out the same. It tells you the numbers have not been altered since we sent the file — it is not a signature and does not prove who created it.</t>
        </is>
      </c>
    </row>
    <row r="17">
      <c r="A17" s="1" t="n"/>
      <c r="B17" s="1" t="n"/>
      <c r="C17" s="1" t="n"/>
    </row>
    <row r="18" ht="20" customHeight="1">
      <c r="A18" s="1" t="n"/>
      <c r="B18" s="5" t="inlineStr">
        <is>
          <t xml:space="preserve">  RECONCILIATION</t>
        </is>
      </c>
      <c r="C18" s="6" t="n"/>
    </row>
    <row r="19">
      <c r="A19" s="1" t="n"/>
      <c r="B19" s="1" t="n"/>
      <c r="C19" s="1" t="n"/>
    </row>
    <row r="20" ht="30" customHeight="1">
      <c r="A20" s="1" t="n"/>
      <c r="B20" s="7" t="inlineStr">
        <is>
          <t>Status</t>
        </is>
      </c>
      <c r="C20" s="10" t="inlineStr">
        <is>
          <t>Ledger tied to 3 accounts to the cent as of 31 May 2026.</t>
        </is>
      </c>
    </row>
    <row r="21">
      <c r="A21" s="1" t="n"/>
      <c r="B21" s="1" t="n"/>
      <c r="C21" s="1" t="n"/>
    </row>
    <row r="22">
      <c r="A22" s="1" t="n"/>
      <c r="B22" s="7" t="inlineStr">
        <is>
          <t>Generated</t>
        </is>
      </c>
      <c r="C22" s="8" t="inlineStr">
        <is>
          <t>5 June 2026</t>
        </is>
      </c>
    </row>
    <row r="23">
      <c r="A23" s="1" t="n"/>
      <c r="B23" s="7" t="inlineStr">
        <is>
          <t>Calculation version</t>
        </is>
      </c>
      <c r="C23" s="8" t="inlineStr">
        <is>
          <t>sample</t>
        </is>
      </c>
    </row>
    <row r="24">
      <c r="A24" s="1" t="n"/>
      <c r="B24" s="1" t="n"/>
      <c r="C24" s="1" t="n"/>
    </row>
    <row r="25">
      <c r="A25" s="1" t="n"/>
      <c r="B25" s="11" t="inlineStr">
        <is>
          <t>Prepared for management use. Not audited, reviewed or examined by an independent accountant; no assurance is expressed. The PDF report is the record — this workbook is a working copy.</t>
        </is>
      </c>
      <c r="C25" s="1" t="n"/>
    </row>
    <row r="26">
      <c r="A26" s="1" t="n"/>
      <c r="B26" s="1" t="n"/>
      <c r="C26" s="1" t="n"/>
    </row>
    <row r="27">
      <c r="A27" s="1" t="n"/>
      <c r="B27" s="1" t="n"/>
      <c r="C27" s="1" t="n"/>
    </row>
    <row r="28" ht="20" customHeight="1">
      <c r="A28" s="1" t="n"/>
      <c r="B28" s="5" t="inlineStr">
        <is>
          <t xml:space="preserve">  NAVIGATION</t>
        </is>
      </c>
      <c r="C28" s="6" t="n"/>
    </row>
    <row r="29">
      <c r="A29" s="1" t="n"/>
      <c r="B29" s="1" t="n"/>
      <c r="C29" s="1" t="n"/>
    </row>
    <row r="30">
      <c r="A30" s="1" t="n"/>
      <c r="B30" s="12" t="inlineStr">
        <is>
          <t>→  Executive Dashboard</t>
        </is>
      </c>
      <c r="C30" s="13" t="inlineStr">
        <is>
          <t>What needs attention, the headline figures, and the trend</t>
        </is>
      </c>
    </row>
    <row r="31">
      <c r="A31" s="1" t="n"/>
      <c r="B31" s="14" t="inlineStr">
        <is>
          <t>→  Key Figures</t>
        </is>
      </c>
      <c r="C31" s="15" t="inlineStr">
        <is>
          <t>The month's key ratios, each with its definition</t>
        </is>
      </c>
    </row>
    <row r="32">
      <c r="A32" s="1" t="n"/>
      <c r="B32" s="12" t="inlineStr">
        <is>
          <t>→  Find the leaks</t>
        </is>
      </c>
      <c r="C32" s="13" t="inlineStr">
        <is>
          <t>Money leaving that may not need to, with the transactions behind it</t>
        </is>
      </c>
    </row>
    <row r="33">
      <c r="A33" s="1" t="n"/>
      <c r="B33" s="14" t="inlineStr">
        <is>
          <t>→  Unlock the profit</t>
        </is>
      </c>
      <c r="C33" s="15" t="inlineStr">
        <is>
          <t>What each lever is worth on your own figures — live</t>
        </is>
      </c>
    </row>
    <row r="34">
      <c r="A34" s="1" t="n"/>
      <c r="B34" s="12" t="inlineStr">
        <is>
          <t>→  Build the dream</t>
        </is>
      </c>
      <c r="C34" s="13" t="inlineStr">
        <is>
          <t>What the business can already afford, and your goals</t>
        </is>
      </c>
    </row>
    <row r="35">
      <c r="A35" s="1" t="n"/>
      <c r="B35" s="14" t="inlineStr">
        <is>
          <t>→  Income Statement</t>
        </is>
      </c>
      <c r="C35" s="15" t="inlineStr">
        <is>
          <t>Revenue through to net income</t>
        </is>
      </c>
    </row>
    <row r="36">
      <c r="A36" s="1" t="n"/>
      <c r="B36" s="12" t="inlineStr">
        <is>
          <t>→  Balance Sheet</t>
        </is>
      </c>
      <c r="C36" s="13" t="inlineStr">
        <is>
          <t>Position at month end, and which lines were tied to the cent</t>
        </is>
      </c>
    </row>
    <row r="37">
      <c r="A37" s="1" t="n"/>
      <c r="B37" s="14" t="inlineStr">
        <is>
          <t>→  Cash Flow Statement</t>
        </is>
      </c>
      <c r="C37" s="15" t="inlineStr">
        <is>
          <t>Where the month's cash went, explained to the bank's movement</t>
        </is>
      </c>
    </row>
    <row r="38">
      <c r="A38" s="1" t="n"/>
      <c r="B38" s="12" t="inlineStr">
        <is>
          <t>→  History</t>
        </is>
      </c>
      <c r="C38" s="13" t="inlineStr">
        <is>
          <t>Every reported month side by side</t>
        </is>
      </c>
    </row>
    <row r="39">
      <c r="A39" s="1" t="n"/>
      <c r="B39" s="14" t="inlineStr">
        <is>
          <t>→  Compare</t>
        </is>
      </c>
      <c r="C39" s="15" t="inlineStr">
        <is>
          <t>Any month or year against any other</t>
        </is>
      </c>
    </row>
    <row r="40">
      <c r="A40" s="1" t="n"/>
      <c r="B40" s="12" t="inlineStr">
        <is>
          <t>→  Trend</t>
        </is>
      </c>
      <c r="C40" s="13" t="inlineStr">
        <is>
          <t>Month on month and year on year, with a live chart</t>
        </is>
      </c>
    </row>
    <row r="41">
      <c r="A41" s="1" t="n"/>
      <c r="B41" s="14" t="inlineStr">
        <is>
          <t>→  Cash Flow</t>
        </is>
      </c>
      <c r="C41" s="15" t="inlineStr">
        <is>
          <t>The 13-week forecast. Change an assumption and watch the low point move</t>
        </is>
      </c>
    </row>
    <row r="42">
      <c r="A42" s="1" t="n"/>
      <c r="B42" s="12" t="inlineStr">
        <is>
          <t>→  12-Month Forecast</t>
        </is>
      </c>
      <c r="C42" s="13" t="inlineStr">
        <is>
          <t>Twelve months ahead — change growth and watch the year move</t>
        </is>
      </c>
    </row>
    <row r="43">
      <c r="A43" s="1" t="n"/>
      <c r="B43" s="14" t="inlineStr">
        <is>
          <t>→  Scenario</t>
        </is>
      </c>
      <c r="C43" s="15" t="inlineStr">
        <is>
          <t>What happens if revenue, price or headcount cost changes</t>
        </is>
      </c>
    </row>
    <row r="44">
      <c r="A44" s="1" t="n"/>
      <c r="B44" s="12" t="inlineStr">
        <is>
          <t>→  Budget vs Actual</t>
        </is>
      </c>
      <c r="C44" s="13" t="inlineStr">
        <is>
          <t>Your plan against what happened, line by line</t>
        </is>
      </c>
    </row>
    <row r="45">
      <c r="A45" s="1" t="n"/>
      <c r="B45" s="14" t="inlineStr">
        <is>
          <t>→  Assumptions</t>
        </is>
      </c>
      <c r="C45" s="15" t="inlineStr">
        <is>
          <t>Your levers — every blue cell drives the model</t>
        </is>
      </c>
    </row>
    <row r="46">
      <c r="A46" s="1" t="n"/>
      <c r="B46" s="12" t="inlineStr">
        <is>
          <t>→  Checks</t>
        </is>
      </c>
      <c r="C46" s="13" t="inlineStr">
        <is>
          <t>The arithmetic this file proves about itself</t>
        </is>
      </c>
    </row>
    <row r="47">
      <c r="A47" s="1" t="n"/>
      <c r="B47" s="1" t="n"/>
      <c r="C47" s="1" t="n"/>
    </row>
    <row r="48" ht="20" customHeight="1">
      <c r="A48" s="1" t="n"/>
      <c r="B48" s="5" t="inlineStr">
        <is>
          <t xml:space="preserve">  FORMATTING LEGEND</t>
        </is>
      </c>
      <c r="C48" s="6" t="n"/>
    </row>
    <row r="49">
      <c r="A49" s="1" t="n"/>
      <c r="B49" s="1" t="n"/>
      <c r="C49" s="1" t="n"/>
    </row>
    <row r="50">
      <c r="A50" s="1" t="n"/>
      <c r="B50" s="16" t="inlineStr">
        <is>
          <t>Black figures</t>
        </is>
      </c>
      <c r="C50" s="13" t="inlineStr">
        <is>
          <t>Computed by us from your records. Locked — this is what the report attests to.</t>
        </is>
      </c>
    </row>
    <row r="51">
      <c r="A51" s="1" t="n"/>
      <c r="B51" s="17" t="inlineStr">
        <is>
          <t>Blue figures</t>
        </is>
      </c>
      <c r="C51" s="15" t="inlineStr">
        <is>
          <t>Yours to change. That is what this file is for.</t>
        </is>
      </c>
    </row>
    <row r="52">
      <c r="A52" s="1" t="n"/>
      <c r="B52" s="16" t="inlineStr">
        <is>
          <t>Tinted rows, navy rule</t>
        </is>
      </c>
      <c r="C52" s="13" t="inlineStr">
        <is>
          <t>Sub-totals we computed.</t>
        </is>
      </c>
    </row>
    <row r="53">
      <c r="A53" s="1" t="n"/>
      <c r="B53" s="17" t="inlineStr">
        <is>
          <t>Navy rows</t>
        </is>
      </c>
      <c r="C53" s="15" t="inlineStr">
        <is>
          <t>Statement totals, double-ruled in gold.</t>
        </is>
      </c>
    </row>
    <row r="54">
      <c r="A54" s="1" t="n"/>
      <c r="B54" s="16" t="inlineStr">
        <is>
          <t>Green</t>
        </is>
      </c>
      <c r="C54" s="13" t="inlineStr">
        <is>
          <t>Verified to source — tied to the cent.</t>
        </is>
      </c>
    </row>
    <row r="55">
      <c r="A55" s="1" t="n"/>
      <c r="B55" s="17" t="inlineStr">
        <is>
          <t>Gold</t>
        </is>
      </c>
      <c r="C55" s="15" t="inlineStr">
        <is>
          <t>Something worth your attention.</t>
        </is>
      </c>
    </row>
    <row r="56">
      <c r="A56" s="1" t="n"/>
      <c r="B56" s="16" t="inlineStr">
        <is>
          <t>Grey italics</t>
        </is>
      </c>
      <c r="C56" s="13" t="inlineStr">
        <is>
          <t>A limit on what the figure can tell you.</t>
        </is>
      </c>
    </row>
    <row r="57">
      <c r="A57" s="1" t="n"/>
      <c r="B57" s="1" t="n"/>
      <c r="C57" s="1" t="n"/>
    </row>
    <row r="58" ht="26" customHeight="1">
      <c r="A58" s="1" t="n"/>
      <c r="B58" s="18" t="inlineStr">
        <is>
          <t>All figures in USD. Calculation version sample.</t>
        </is>
      </c>
      <c r="C58" s="1" t="n"/>
    </row>
  </sheetData>
  <sheetProtection selectLockedCells="0" selectUnlockedCells="0" sheet="1" objects="0" insertRows="1" insertHyperlinks="1" autoFilter="1" scenarios="0" formatColumns="1" deleteColumns="1" insertColumns="1" pivotTables="1" deleteRows="1" formatCells="1" formatRows="1" sort="1"/>
  <mergeCells count="6">
    <mergeCell ref="B13:C13"/>
    <mergeCell ref="B6:C6"/>
    <mergeCell ref="B48:C48"/>
    <mergeCell ref="B28:C28"/>
    <mergeCell ref="B18:C18"/>
    <mergeCell ref="B58:C58"/>
  </mergeCells>
  <hyperlinks>
    <hyperlink xmlns:r="http://schemas.openxmlformats.org/officeDocument/2006/relationships" ref="B30" r:id="rId1"/>
    <hyperlink xmlns:r="http://schemas.openxmlformats.org/officeDocument/2006/relationships" ref="B31" r:id="rId2"/>
    <hyperlink xmlns:r="http://schemas.openxmlformats.org/officeDocument/2006/relationships" ref="B32" r:id="rId3"/>
    <hyperlink xmlns:r="http://schemas.openxmlformats.org/officeDocument/2006/relationships" ref="B33" r:id="rId4"/>
    <hyperlink xmlns:r="http://schemas.openxmlformats.org/officeDocument/2006/relationships" ref="B34" r:id="rId5"/>
    <hyperlink xmlns:r="http://schemas.openxmlformats.org/officeDocument/2006/relationships" ref="B35" r:id="rId6"/>
    <hyperlink xmlns:r="http://schemas.openxmlformats.org/officeDocument/2006/relationships" ref="B36" r:id="rId7"/>
    <hyperlink xmlns:r="http://schemas.openxmlformats.org/officeDocument/2006/relationships" ref="B37" r:id="rId8"/>
    <hyperlink xmlns:r="http://schemas.openxmlformats.org/officeDocument/2006/relationships" ref="B38" r:id="rId9"/>
    <hyperlink xmlns:r="http://schemas.openxmlformats.org/officeDocument/2006/relationships" ref="B39" r:id="rId10"/>
    <hyperlink xmlns:r="http://schemas.openxmlformats.org/officeDocument/2006/relationships" ref="B40" r:id="rId11"/>
    <hyperlink xmlns:r="http://schemas.openxmlformats.org/officeDocument/2006/relationships" ref="B41" r:id="rId12"/>
    <hyperlink xmlns:r="http://schemas.openxmlformats.org/officeDocument/2006/relationships" ref="B42" r:id="rId13"/>
    <hyperlink xmlns:r="http://schemas.openxmlformats.org/officeDocument/2006/relationships" ref="B43" r:id="rId14"/>
    <hyperlink xmlns:r="http://schemas.openxmlformats.org/officeDocument/2006/relationships" ref="B44" r:id="rId15"/>
    <hyperlink xmlns:r="http://schemas.openxmlformats.org/officeDocument/2006/relationships" ref="B45" r:id="rId16"/>
    <hyperlink xmlns:r="http://schemas.openxmlformats.org/officeDocument/2006/relationships" ref="B46" r:id="rId17"/>
  </hyperlink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2.xml><?xml version="1.0" encoding="utf-8"?>
<worksheet xmlns="http://schemas.openxmlformats.org/spreadsheetml/2006/main">
  <sheetPr>
    <tabColor rgb="000D2B4E"/>
    <outlinePr summaryBelow="1" summaryRight="1"/>
    <pageSetUpPr/>
  </sheetPr>
  <dimension ref="A1:J4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18" customWidth="1" min="3" max="3"/>
    <col width="18" customWidth="1" min="4" max="4"/>
    <col width="18" customWidth="1" min="5" max="5"/>
    <col width="14" customWidth="1" min="6" max="6"/>
    <col width="14" customWidth="1" min="7" max="7"/>
    <col width="14" customWidth="1" min="8" max="8"/>
    <col width="14" customWidth="1" min="9" max="9"/>
    <col width="14" customWidth="1" min="10" max="10"/>
    <col width="14" customWidth="1" min="11" max="11"/>
  </cols>
  <sheetData>
    <row r="1">
      <c r="A1" s="1" t="n"/>
      <c r="B1" s="1" t="n"/>
      <c r="C1" s="1" t="n"/>
      <c r="D1" s="1" t="n"/>
      <c r="E1" s="1" t="n"/>
      <c r="F1" s="1" t="n"/>
      <c r="G1" s="1" t="n"/>
      <c r="H1" s="1" t="n"/>
      <c r="I1" s="1" t="n"/>
      <c r="J1" s="1" t="n"/>
    </row>
    <row r="2" ht="34" customHeight="1">
      <c r="A2" s="1" t="n"/>
      <c r="B2" s="2" t="inlineStr">
        <is>
          <t>Executive Dashboard</t>
        </is>
      </c>
      <c r="C2" s="1" t="n"/>
      <c r="D2" s="1" t="n"/>
      <c r="E2" s="1" t="n"/>
      <c r="F2" s="1" t="n"/>
      <c r="G2" s="1" t="n"/>
      <c r="H2" s="1" t="n"/>
      <c r="I2" s="1" t="n"/>
      <c r="J2" s="1" t="n"/>
    </row>
    <row r="3">
      <c r="A3" s="1" t="n"/>
      <c r="B3" s="3" t="inlineStr">
        <is>
          <t>May 2026</t>
        </is>
      </c>
      <c r="C3" s="1" t="n"/>
      <c r="D3" s="1" t="n"/>
      <c r="E3" s="1" t="n"/>
      <c r="F3" s="1" t="n"/>
      <c r="G3" s="1" t="n"/>
      <c r="H3" s="1" t="n"/>
      <c r="I3" s="1" t="n"/>
      <c r="J3" s="1" t="n"/>
    </row>
    <row r="4">
      <c r="A4" s="1" t="n"/>
      <c r="B4" s="4" t="inlineStr">
        <is>
          <t>Every figure below is computed from your reconciled records</t>
        </is>
      </c>
      <c r="C4" s="1" t="n"/>
      <c r="D4" s="1" t="n"/>
      <c r="E4" s="1" t="n"/>
      <c r="F4" s="1" t="n"/>
      <c r="G4" s="1" t="n"/>
      <c r="H4" s="1" t="n"/>
      <c r="I4" s="1" t="n"/>
      <c r="J4" s="1" t="n"/>
    </row>
    <row r="5">
      <c r="A5" s="1" t="n"/>
      <c r="B5" s="1" t="n"/>
      <c r="C5" s="1" t="n"/>
      <c r="D5" s="1" t="n"/>
      <c r="E5" s="1" t="n"/>
      <c r="F5" s="1" t="n"/>
      <c r="G5" s="1" t="n"/>
      <c r="H5" s="1" t="n"/>
      <c r="I5" s="1" t="n"/>
      <c r="J5" s="1" t="n"/>
    </row>
    <row r="6" ht="20" customHeight="1">
      <c r="A6" s="1" t="n"/>
      <c r="B6" s="5" t="inlineStr">
        <is>
          <t xml:space="preserve">  KEY FIGURES</t>
        </is>
      </c>
      <c r="C6" s="6" t="n"/>
      <c r="D6" s="6" t="n"/>
      <c r="E6" s="6" t="n"/>
      <c r="F6" s="6" t="n"/>
      <c r="G6" s="6" t="n"/>
      <c r="H6" s="6" t="n"/>
      <c r="I6" s="6" t="n"/>
      <c r="J6" s="6" t="n"/>
    </row>
    <row r="7">
      <c r="A7" s="1" t="n"/>
      <c r="B7" s="1" t="n"/>
      <c r="C7" s="1" t="n"/>
      <c r="D7" s="1" t="n"/>
      <c r="E7" s="1" t="n"/>
      <c r="F7" s="1" t="n"/>
      <c r="G7" s="1" t="n"/>
      <c r="H7" s="1" t="n"/>
      <c r="I7" s="1" t="n"/>
      <c r="J7" s="1" t="n"/>
    </row>
    <row r="8" ht="24" customHeight="1">
      <c r="A8" s="1" t="n"/>
      <c r="B8" s="19" t="n">
        <v>24500</v>
      </c>
      <c r="C8" s="20" t="n">
        <v>6555</v>
      </c>
      <c r="D8" s="21" t="n">
        <v>1</v>
      </c>
      <c r="E8" s="22" t="n">
        <v>0.5533175355450237</v>
      </c>
      <c r="F8" s="1" t="n"/>
      <c r="G8" s="1" t="n"/>
      <c r="H8" s="1" t="n"/>
      <c r="I8" s="1" t="n"/>
      <c r="J8" s="1" t="n"/>
    </row>
    <row r="9">
      <c r="A9" s="1" t="n"/>
      <c r="B9" s="23" t="inlineStr">
        <is>
          <t>Revenue</t>
        </is>
      </c>
      <c r="C9" s="23" t="inlineStr">
        <is>
          <t>Net income</t>
        </is>
      </c>
      <c r="D9" s="23" t="inlineStr">
        <is>
          <t>Gross margin</t>
        </is>
      </c>
      <c r="E9" s="23" t="inlineStr">
        <is>
          <t>Net income vs prior month</t>
        </is>
      </c>
      <c r="F9" s="1" t="n"/>
      <c r="G9" s="1" t="n"/>
      <c r="H9" s="1" t="n"/>
      <c r="I9" s="1" t="n"/>
      <c r="J9" s="1" t="n"/>
    </row>
    <row r="10">
      <c r="A10" s="1" t="n"/>
      <c r="B10" s="1" t="n"/>
      <c r="C10" s="1" t="n"/>
      <c r="D10" s="1" t="n"/>
      <c r="E10" s="1" t="n"/>
      <c r="F10" s="1" t="n"/>
      <c r="G10" s="1" t="n"/>
      <c r="H10" s="1" t="n"/>
      <c r="I10" s="1" t="n"/>
      <c r="J10" s="1" t="n"/>
    </row>
    <row r="11" ht="20" customHeight="1">
      <c r="A11" s="1" t="n"/>
      <c r="B11" s="24" t="inlineStr">
        <is>
          <t xml:space="preserve">  WHAT NEEDS YOUR ATTENTION</t>
        </is>
      </c>
      <c r="C11" s="6" t="n"/>
      <c r="D11" s="6" t="n"/>
      <c r="E11" s="6" t="n"/>
      <c r="F11" s="6" t="n"/>
      <c r="G11" s="6" t="n"/>
      <c r="H11" s="6" t="n"/>
      <c r="I11" s="6" t="n"/>
      <c r="J11" s="6" t="n"/>
    </row>
    <row r="12">
      <c r="A12" s="1" t="n"/>
      <c r="B12" s="1" t="n"/>
      <c r="C12" s="1" t="n"/>
      <c r="D12" s="1" t="n"/>
      <c r="E12" s="1" t="n"/>
      <c r="F12" s="1" t="n"/>
      <c r="G12" s="1" t="n"/>
      <c r="H12" s="1" t="n"/>
      <c r="I12" s="1" t="n"/>
      <c r="J12" s="1" t="n"/>
    </row>
    <row r="13" ht="26" customHeight="1">
      <c r="A13" s="1" t="n"/>
      <c r="B13" s="25" t="inlineStr">
        <is>
          <t>1.  Consulting fees: up $2,400.00</t>
        </is>
      </c>
      <c r="C13" s="26" t="inlineStr">
        <is>
          <t>$16,100.00 last month, $18,500.00 this month. It is the largest single change in the period.</t>
        </is>
      </c>
      <c r="D13" s="1" t="n"/>
      <c r="E13" s="1" t="n"/>
      <c r="F13" s="1" t="n"/>
      <c r="G13" s="1" t="n"/>
      <c r="H13" s="1" t="n"/>
      <c r="I13" s="1" t="n"/>
      <c r="J13" s="1" t="n"/>
    </row>
    <row r="14">
      <c r="A14" s="1" t="n"/>
      <c r="B14" s="1" t="n"/>
      <c r="C14" s="1" t="n"/>
      <c r="D14" s="1" t="n"/>
      <c r="E14" s="1" t="n"/>
      <c r="F14" s="1" t="n"/>
      <c r="G14" s="1" t="n"/>
      <c r="H14" s="1" t="n"/>
      <c r="I14" s="1" t="n"/>
      <c r="J14" s="1" t="n"/>
    </row>
    <row r="15" ht="20" customHeight="1">
      <c r="A15" s="1" t="n"/>
      <c r="B15" s="5" t="inlineStr">
        <is>
          <t xml:space="preserve">  INCOME STATEMENT</t>
        </is>
      </c>
      <c r="C15" s="6" t="n"/>
      <c r="D15" s="6" t="n"/>
      <c r="E15" s="27" t="n"/>
      <c r="F15" s="1" t="n"/>
      <c r="G15" s="1" t="n"/>
      <c r="H15" s="1" t="n"/>
      <c r="I15" s="1" t="n"/>
      <c r="J15" s="1" t="n"/>
    </row>
    <row r="16">
      <c r="A16" s="1" t="n"/>
      <c r="B16" s="1" t="n"/>
      <c r="C16" s="1" t="n"/>
      <c r="D16" s="1" t="n"/>
      <c r="E16" s="1" t="n"/>
      <c r="F16" s="1" t="n"/>
      <c r="G16" s="1" t="n"/>
      <c r="H16" s="1" t="n"/>
      <c r="I16" s="1" t="n"/>
      <c r="J16" s="1" t="n"/>
    </row>
    <row r="17" ht="26" customHeight="1">
      <c r="A17" s="1" t="n"/>
      <c r="B17" s="28" t="inlineStr"/>
      <c r="C17" s="29" t="inlineStr">
        <is>
          <t>May 2026</t>
        </is>
      </c>
      <c r="D17" s="29" t="inlineStr">
        <is>
          <t>Prior month</t>
        </is>
      </c>
      <c r="E17" s="29" t="inlineStr">
        <is>
          <t>Change</t>
        </is>
      </c>
      <c r="F17" s="29" t="inlineStr">
        <is>
          <t>% of revenue</t>
        </is>
      </c>
      <c r="G17" s="1" t="n"/>
      <c r="H17" s="1" t="n"/>
      <c r="I17" s="1" t="n"/>
      <c r="J17" s="1" t="n"/>
    </row>
    <row r="18">
      <c r="A18" s="1" t="n"/>
      <c r="B18" s="30" t="inlineStr">
        <is>
          <t>Revenue</t>
        </is>
      </c>
      <c r="C18" s="31" t="n">
        <v>24500</v>
      </c>
      <c r="D18" s="31" t="n">
        <v>22100</v>
      </c>
      <c r="E18" s="31" t="n">
        <v>2400</v>
      </c>
      <c r="F18" s="32">
        <f>IF($C$18=0,"",C18/$C$18)</f>
        <v/>
      </c>
      <c r="G18" s="1" t="n"/>
      <c r="H18" s="1" t="n"/>
      <c r="I18" s="1" t="n"/>
      <c r="J18" s="1" t="n"/>
    </row>
    <row r="19">
      <c r="A19" s="1" t="n"/>
      <c r="B19" s="33" t="inlineStr">
        <is>
          <t>Cost of sales</t>
        </is>
      </c>
      <c r="C19" s="34" t="n">
        <v>0</v>
      </c>
      <c r="D19" s="34" t="n">
        <v>0</v>
      </c>
      <c r="E19" s="34" t="n">
        <v>0</v>
      </c>
      <c r="F19" s="35">
        <f>IF($C$18=0,"",C19/$C$18)</f>
        <v/>
      </c>
      <c r="G19" s="1" t="n"/>
      <c r="H19" s="1" t="n"/>
      <c r="I19" s="1" t="n"/>
      <c r="J19" s="1" t="n"/>
    </row>
    <row r="20">
      <c r="A20" s="1" t="n"/>
      <c r="B20" s="36" t="inlineStr">
        <is>
          <t>Gross profit</t>
        </is>
      </c>
      <c r="C20" s="37" t="n">
        <v>24500</v>
      </c>
      <c r="D20" s="37" t="n">
        <v>22100</v>
      </c>
      <c r="E20" s="37" t="n">
        <v>2400</v>
      </c>
      <c r="F20" s="38">
        <f>IF($C$18=0,"",C20/$C$18)</f>
        <v/>
      </c>
      <c r="G20" s="1" t="n"/>
      <c r="H20" s="1" t="n"/>
      <c r="I20" s="1" t="n"/>
      <c r="J20" s="1" t="n"/>
    </row>
    <row r="21">
      <c r="A21" s="1" t="n"/>
      <c r="B21" s="33" t="inlineStr">
        <is>
          <t>Operating expenses</t>
        </is>
      </c>
      <c r="C21" s="34" t="n">
        <v>17945</v>
      </c>
      <c r="D21" s="34" t="n">
        <v>17880</v>
      </c>
      <c r="E21" s="34" t="n">
        <v>65</v>
      </c>
      <c r="F21" s="35">
        <f>IF($C$18=0,"",C21/$C$18)</f>
        <v/>
      </c>
      <c r="G21" s="1" t="n"/>
      <c r="H21" s="1" t="n"/>
      <c r="I21" s="1" t="n"/>
      <c r="J21" s="1" t="n"/>
    </row>
    <row r="22">
      <c r="A22" s="1" t="n"/>
      <c r="B22" s="36" t="inlineStr">
        <is>
          <t>Operating income</t>
        </is>
      </c>
      <c r="C22" s="37" t="n">
        <v>6555</v>
      </c>
      <c r="D22" s="37" t="n">
        <v>4220</v>
      </c>
      <c r="E22" s="37" t="n">
        <v>2335</v>
      </c>
      <c r="F22" s="38">
        <f>IF($C$18=0,"",C22/$C$18)</f>
        <v/>
      </c>
      <c r="G22" s="1" t="n"/>
      <c r="H22" s="1" t="n"/>
      <c r="I22" s="1" t="n"/>
      <c r="J22" s="1" t="n"/>
    </row>
    <row r="23">
      <c r="A23" s="1" t="n"/>
      <c r="B23" s="39" t="inlineStr">
        <is>
          <t>Net income</t>
        </is>
      </c>
      <c r="C23" s="40" t="n">
        <v>6555</v>
      </c>
      <c r="D23" s="40" t="n">
        <v>4220</v>
      </c>
      <c r="E23" s="40" t="n">
        <v>2335</v>
      </c>
      <c r="F23" s="41">
        <f>IF($C$18=0,"",C23/$C$18)</f>
        <v/>
      </c>
      <c r="G23" s="1" t="n"/>
      <c r="H23" s="1" t="n"/>
      <c r="I23" s="1" t="n"/>
      <c r="J23" s="1" t="n"/>
    </row>
    <row r="24">
      <c r="A24" s="1" t="n"/>
      <c r="B24" s="1" t="n"/>
      <c r="C24" s="1" t="n"/>
      <c r="D24" s="1" t="n"/>
      <c r="E24" s="1" t="n"/>
      <c r="F24" s="1" t="n"/>
      <c r="G24" s="1" t="n"/>
      <c r="H24" s="1" t="n"/>
      <c r="I24" s="1" t="n"/>
      <c r="J24" s="1" t="n"/>
    </row>
    <row r="25" ht="20" customHeight="1">
      <c r="A25" s="1" t="n"/>
      <c r="B25" s="5" t="inlineStr">
        <is>
          <t xml:space="preserve">  TREND</t>
        </is>
      </c>
      <c r="C25" s="6" t="n"/>
      <c r="D25" s="6" t="n"/>
      <c r="E25" s="6" t="n"/>
      <c r="F25" s="1" t="n"/>
      <c r="G25" s="1" t="n"/>
      <c r="H25" s="1" t="n"/>
      <c r="I25" s="1" t="n"/>
      <c r="J25" s="1" t="n"/>
    </row>
    <row r="26">
      <c r="A26" s="1" t="n"/>
      <c r="B26" s="1" t="n"/>
      <c r="C26" s="1" t="n"/>
      <c r="D26" s="1" t="n"/>
      <c r="E26" s="1" t="n"/>
      <c r="F26" s="1" t="n"/>
      <c r="G26" s="1" t="n"/>
      <c r="H26" s="1" t="n"/>
      <c r="I26" s="1" t="n"/>
      <c r="J26" s="1" t="n"/>
    </row>
    <row r="27" ht="26" customHeight="1">
      <c r="A27" s="1" t="n"/>
      <c r="B27" s="28" t="inlineStr">
        <is>
          <t>Period</t>
        </is>
      </c>
      <c r="C27" s="29" t="inlineStr">
        <is>
          <t>Revenue</t>
        </is>
      </c>
      <c r="D27" s="29" t="inlineStr">
        <is>
          <t>Gross profit</t>
        </is>
      </c>
      <c r="E27" s="29" t="inlineStr">
        <is>
          <t>Net income</t>
        </is>
      </c>
      <c r="F27" s="1" t="n"/>
      <c r="G27" s="1" t="n"/>
      <c r="H27" s="1" t="n"/>
      <c r="I27" s="1" t="n"/>
      <c r="J27" s="1" t="n"/>
    </row>
    <row r="28">
      <c r="A28" s="1" t="n"/>
      <c r="B28" s="30" t="inlineStr">
        <is>
          <t>January 2025</t>
        </is>
      </c>
      <c r="C28" s="31" t="n">
        <v>18880</v>
      </c>
      <c r="D28" s="31" t="n">
        <v>18880</v>
      </c>
      <c r="E28" s="31" t="n">
        <v>4016</v>
      </c>
      <c r="F28" s="1" t="n"/>
      <c r="G28" s="1" t="n"/>
      <c r="H28" s="1" t="n"/>
      <c r="I28" s="1" t="n"/>
      <c r="J28" s="1" t="n"/>
    </row>
    <row r="29">
      <c r="A29" s="1" t="n"/>
      <c r="B29" s="33" t="inlineStr">
        <is>
          <t>February 2025</t>
        </is>
      </c>
      <c r="C29" s="34" t="n">
        <v>19121.5</v>
      </c>
      <c r="D29" s="34" t="n">
        <v>19121.5</v>
      </c>
      <c r="E29" s="34" t="n">
        <v>4031.3</v>
      </c>
      <c r="F29" s="1" t="n"/>
      <c r="G29" s="1" t="n"/>
      <c r="H29" s="1" t="n"/>
      <c r="I29" s="1" t="n"/>
      <c r="J29" s="1" t="n"/>
    </row>
    <row r="30">
      <c r="A30" s="1" t="n"/>
      <c r="B30" s="30" t="inlineStr">
        <is>
          <t>March 2025</t>
        </is>
      </c>
      <c r="C30" s="31" t="n">
        <v>19363</v>
      </c>
      <c r="D30" s="31" t="n">
        <v>19363</v>
      </c>
      <c r="E30" s="31" t="n">
        <v>4046.6</v>
      </c>
      <c r="F30" s="1" t="n"/>
      <c r="G30" s="1" t="n"/>
      <c r="H30" s="1" t="n"/>
      <c r="I30" s="1" t="n"/>
      <c r="J30" s="1" t="n"/>
    </row>
    <row r="31">
      <c r="A31" s="1" t="n"/>
      <c r="B31" s="33" t="inlineStr">
        <is>
          <t>April 2025</t>
        </is>
      </c>
      <c r="C31" s="34" t="n">
        <v>19604.5</v>
      </c>
      <c r="D31" s="34" t="n">
        <v>19604.5</v>
      </c>
      <c r="E31" s="34" t="n">
        <v>4061.9</v>
      </c>
      <c r="F31" s="1" t="n"/>
      <c r="G31" s="1" t="n"/>
      <c r="H31" s="1" t="n"/>
      <c r="I31" s="1" t="n"/>
      <c r="J31" s="1" t="n"/>
    </row>
    <row r="32">
      <c r="A32" s="1" t="n"/>
      <c r="B32" s="30" t="inlineStr">
        <is>
          <t>May 2025</t>
        </is>
      </c>
      <c r="C32" s="31" t="n">
        <v>19846</v>
      </c>
      <c r="D32" s="31" t="n">
        <v>19846</v>
      </c>
      <c r="E32" s="31" t="n">
        <v>4077.2</v>
      </c>
      <c r="F32" s="1" t="n"/>
      <c r="G32" s="1" t="n"/>
      <c r="H32" s="1" t="n"/>
      <c r="I32" s="1" t="n"/>
      <c r="J32" s="1" t="n"/>
    </row>
    <row r="33">
      <c r="A33" s="1" t="n"/>
      <c r="B33" s="33" t="inlineStr">
        <is>
          <t>June 2025</t>
        </is>
      </c>
      <c r="C33" s="34" t="n">
        <v>20087.5</v>
      </c>
      <c r="D33" s="34" t="n">
        <v>20087.5</v>
      </c>
      <c r="E33" s="34" t="n">
        <v>4092.5</v>
      </c>
      <c r="F33" s="1" t="n"/>
      <c r="G33" s="1" t="n"/>
      <c r="H33" s="1" t="n"/>
      <c r="I33" s="1" t="n"/>
      <c r="J33" s="1" t="n"/>
    </row>
    <row r="34">
      <c r="A34" s="1" t="n"/>
      <c r="B34" s="30" t="inlineStr">
        <is>
          <t>July 2025</t>
        </is>
      </c>
      <c r="C34" s="31" t="n">
        <v>20329</v>
      </c>
      <c r="D34" s="31" t="n">
        <v>20329</v>
      </c>
      <c r="E34" s="31" t="n">
        <v>4107.8</v>
      </c>
      <c r="F34" s="1" t="n"/>
      <c r="G34" s="1" t="n"/>
      <c r="H34" s="1" t="n"/>
      <c r="I34" s="1" t="n"/>
      <c r="J34" s="1" t="n"/>
    </row>
    <row r="35">
      <c r="A35" s="1" t="n"/>
      <c r="B35" s="33" t="inlineStr">
        <is>
          <t>August 2025</t>
        </is>
      </c>
      <c r="C35" s="34" t="n">
        <v>20570.5</v>
      </c>
      <c r="D35" s="34" t="n">
        <v>20570.5</v>
      </c>
      <c r="E35" s="34" t="n">
        <v>4123.1</v>
      </c>
      <c r="F35" s="1" t="n"/>
      <c r="G35" s="1" t="n"/>
      <c r="H35" s="1" t="n"/>
      <c r="I35" s="1" t="n"/>
      <c r="J35" s="1" t="n"/>
    </row>
    <row r="36">
      <c r="A36" s="1" t="n"/>
      <c r="B36" s="30" t="inlineStr">
        <is>
          <t>October 2025</t>
        </is>
      </c>
      <c r="C36" s="31" t="n">
        <v>20812</v>
      </c>
      <c r="D36" s="31" t="n">
        <v>20812</v>
      </c>
      <c r="E36" s="31" t="n">
        <v>4138.4</v>
      </c>
      <c r="F36" s="1" t="n"/>
      <c r="G36" s="1" t="n"/>
      <c r="H36" s="1" t="n"/>
      <c r="I36" s="1" t="n"/>
      <c r="J36" s="1" t="n"/>
    </row>
    <row r="37">
      <c r="A37" s="1" t="n"/>
      <c r="B37" s="33" t="inlineStr">
        <is>
          <t>November 2025</t>
        </is>
      </c>
      <c r="C37" s="34" t="n">
        <v>21053.5</v>
      </c>
      <c r="D37" s="34" t="n">
        <v>21053.5</v>
      </c>
      <c r="E37" s="34" t="n">
        <v>4153.7</v>
      </c>
      <c r="F37" s="1" t="n"/>
      <c r="G37" s="1" t="n"/>
      <c r="H37" s="1" t="n"/>
      <c r="I37" s="1" t="n"/>
      <c r="J37" s="1" t="n"/>
    </row>
    <row r="38">
      <c r="A38" s="1" t="n"/>
      <c r="B38" s="30" t="inlineStr">
        <is>
          <t>December 2025</t>
        </is>
      </c>
      <c r="C38" s="31" t="n">
        <v>21295</v>
      </c>
      <c r="D38" s="31" t="n">
        <v>21295</v>
      </c>
      <c r="E38" s="31" t="n">
        <v>4169</v>
      </c>
      <c r="F38" s="1" t="n"/>
      <c r="G38" s="1" t="n"/>
      <c r="H38" s="1" t="n"/>
      <c r="I38" s="1" t="n"/>
      <c r="J38" s="1" t="n"/>
    </row>
    <row r="39">
      <c r="A39" s="1" t="n"/>
      <c r="B39" s="33" t="inlineStr">
        <is>
          <t>January 2026</t>
        </is>
      </c>
      <c r="C39" s="34" t="n">
        <v>21536.5</v>
      </c>
      <c r="D39" s="34" t="n">
        <v>21536.5</v>
      </c>
      <c r="E39" s="34" t="n">
        <v>4184.3</v>
      </c>
      <c r="F39" s="1" t="n"/>
      <c r="G39" s="1" t="n"/>
      <c r="H39" s="1" t="n"/>
      <c r="I39" s="1" t="n"/>
      <c r="J39" s="1" t="n"/>
    </row>
    <row r="40">
      <c r="A40" s="1" t="n"/>
      <c r="B40" s="30" t="inlineStr">
        <is>
          <t>February 2026</t>
        </is>
      </c>
      <c r="C40" s="31" t="n">
        <v>21778</v>
      </c>
      <c r="D40" s="31" t="n">
        <v>21778</v>
      </c>
      <c r="E40" s="31" t="n">
        <v>4199.6</v>
      </c>
      <c r="F40" s="1" t="n"/>
      <c r="G40" s="1" t="n"/>
      <c r="H40" s="1" t="n"/>
      <c r="I40" s="1" t="n"/>
      <c r="J40" s="1" t="n"/>
    </row>
    <row r="41">
      <c r="A41" s="1" t="n"/>
      <c r="B41" s="33" t="inlineStr">
        <is>
          <t>March 2026</t>
        </is>
      </c>
      <c r="C41" s="34" t="n">
        <v>22019.5</v>
      </c>
      <c r="D41" s="34" t="n">
        <v>22019.5</v>
      </c>
      <c r="E41" s="34" t="n">
        <v>4214.9</v>
      </c>
      <c r="F41" s="1" t="n"/>
      <c r="G41" s="1" t="n"/>
      <c r="H41" s="1" t="n"/>
      <c r="I41" s="1" t="n"/>
      <c r="J41" s="1" t="n"/>
    </row>
    <row r="42">
      <c r="A42" s="1" t="n"/>
      <c r="B42" s="30" t="inlineStr">
        <is>
          <t>April 2026</t>
        </is>
      </c>
      <c r="C42" s="31" t="n">
        <v>22100</v>
      </c>
      <c r="D42" s="31" t="n">
        <v>22100</v>
      </c>
      <c r="E42" s="31" t="n">
        <v>4220</v>
      </c>
      <c r="F42" s="1" t="n"/>
      <c r="G42" s="1" t="n"/>
      <c r="H42" s="1" t="n"/>
      <c r="I42" s="1" t="n"/>
      <c r="J42" s="1" t="n"/>
    </row>
    <row r="43">
      <c r="A43" s="1" t="n"/>
      <c r="B43" s="33" t="inlineStr">
        <is>
          <t>May 2026</t>
        </is>
      </c>
      <c r="C43" s="34" t="n">
        <v>24500</v>
      </c>
      <c r="D43" s="34" t="n">
        <v>24500</v>
      </c>
      <c r="E43" s="34" t="n">
        <v>6555</v>
      </c>
      <c r="F43" s="1" t="n"/>
      <c r="G43" s="1" t="n"/>
      <c r="H43" s="1" t="n"/>
      <c r="I43" s="1" t="n"/>
      <c r="J43" s="1" t="n"/>
    </row>
    <row r="44">
      <c r="A44" s="1" t="n"/>
      <c r="B44" s="1" t="n"/>
      <c r="C44" s="1" t="n"/>
      <c r="D44" s="1" t="n"/>
      <c r="E44" s="1" t="n"/>
      <c r="F44" s="1" t="n"/>
      <c r="G44" s="1" t="n"/>
      <c r="H44" s="1" t="n"/>
      <c r="I44" s="1" t="n"/>
      <c r="J44" s="1" t="n"/>
    </row>
    <row r="45" ht="26" customHeight="1">
      <c r="A45" s="1" t="n"/>
      <c r="B45" s="18" t="inlineStr">
        <is>
          <t>The % of revenue column is a live formula: change a figure above and it recalculates. The figures themselves are ours and are locked.</t>
        </is>
      </c>
      <c r="C45" s="1" t="n"/>
      <c r="D45" s="1" t="n"/>
      <c r="E45" s="1" t="n"/>
      <c r="F45" s="1" t="n"/>
      <c r="G45" s="1" t="n"/>
      <c r="H45" s="1" t="n"/>
      <c r="I45" s="1" t="n"/>
      <c r="J45" s="1" t="n"/>
    </row>
    <row r="46">
      <c r="A46" s="1" t="n"/>
      <c r="B46" s="1" t="n"/>
      <c r="C46" s="1" t="n"/>
      <c r="D46" s="1" t="n"/>
      <c r="E46" s="1" t="n"/>
      <c r="F46" s="1" t="n"/>
      <c r="G46" s="1" t="n"/>
      <c r="H46" s="1" t="n"/>
      <c r="I46" s="1" t="n"/>
      <c r="J46" s="1" t="n"/>
    </row>
    <row r="47">
      <c r="A47" s="1" t="n"/>
      <c r="B47" s="11" t="inlineStr">
        <is>
          <t>Prepared for management use. Not audited, reviewed or examined by an independent accountant; no assurance is expressed. The PDF report is the record — this workbook is a working copy.</t>
        </is>
      </c>
      <c r="C47" s="1" t="n"/>
      <c r="D47" s="1" t="n"/>
      <c r="E47" s="1" t="n"/>
      <c r="F47" s="1" t="n"/>
      <c r="G47" s="1" t="n"/>
      <c r="H47" s="1" t="n"/>
      <c r="I47" s="1" t="n"/>
      <c r="J47" s="1" t="n"/>
    </row>
  </sheetData>
  <sheetProtection selectLockedCells="0" selectUnlockedCells="0" sheet="1" objects="0" insertRows="1" insertHyperlinks="1" autoFilter="1" scenarios="0" formatColumns="1" deleteColumns="1" insertColumns="1" pivotTables="1" deleteRows="1" formatCells="1" formatRows="1" sort="1"/>
  <mergeCells count="6">
    <mergeCell ref="B11:J11"/>
    <mergeCell ref="B45:G45"/>
    <mergeCell ref="B15:E15"/>
    <mergeCell ref="B25:E25"/>
    <mergeCell ref="C13:J13"/>
    <mergeCell ref="B6:J6"/>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tabColor rgb="000D2B4E"/>
    <outlinePr summaryBelow="1" summaryRight="1"/>
    <pageSetUpPr fitToPage="1"/>
  </sheetPr>
  <dimension ref="A1:F26"/>
  <sheetViews>
    <sheetView showGridLines="0" zoomScale="90" workbookViewId="0">
      <pane xSplit="2" ySplit="8" topLeftCell="C9" activePane="bottomRight" state="frozen"/>
      <selection pane="topRight"/>
      <selection pane="bottomLeft"/>
      <selection pane="bottomRight" activeCell="A1" sqref="A1"/>
    </sheetView>
  </sheetViews>
  <sheetFormatPr baseColWidth="8" defaultRowHeight="15"/>
  <cols>
    <col width="2.2" customWidth="1" min="1" max="1"/>
    <col width="38" customWidth="1" min="2" max="2"/>
    <col width="18" customWidth="1" min="3" max="3"/>
    <col width="18" customWidth="1" min="4" max="4"/>
    <col width="16" customWidth="1" min="5" max="5"/>
    <col width="64" customWidth="1" min="6" max="6"/>
  </cols>
  <sheetData>
    <row r="1">
      <c r="A1" s="1" t="n"/>
      <c r="B1" s="1" t="n"/>
      <c r="C1" s="1" t="n"/>
      <c r="D1" s="1" t="n"/>
      <c r="E1" s="1" t="n"/>
      <c r="F1" s="1" t="n"/>
    </row>
    <row r="2" ht="34" customHeight="1">
      <c r="A2" s="1" t="n"/>
      <c r="B2" s="2" t="inlineStr">
        <is>
          <t>Key figures</t>
        </is>
      </c>
      <c r="C2" s="1" t="n"/>
      <c r="D2" s="1" t="n"/>
      <c r="E2" s="1" t="n"/>
      <c r="F2" s="1" t="n"/>
    </row>
    <row r="3">
      <c r="A3" s="1" t="n"/>
      <c r="B3" s="3" t="inlineStr">
        <is>
          <t>May 2026</t>
        </is>
      </c>
      <c r="C3" s="1" t="n"/>
      <c r="D3" s="1" t="n"/>
      <c r="E3" s="1" t="n"/>
      <c r="F3" s="1" t="n"/>
    </row>
    <row r="4">
      <c r="A4" s="1" t="n"/>
      <c r="B4" s="4" t="inlineStr">
        <is>
          <t>The ratios a finance team reports every month, each with its definition. 'Favourable' means it moved the way that is better by definition.</t>
        </is>
      </c>
      <c r="C4" s="1" t="n"/>
      <c r="D4" s="1" t="n"/>
      <c r="E4" s="1" t="n"/>
      <c r="F4" s="1" t="n"/>
    </row>
    <row r="5">
      <c r="A5" s="1" t="n"/>
      <c r="B5" s="1" t="n"/>
      <c r="C5" s="1" t="n"/>
      <c r="D5" s="1" t="n"/>
      <c r="E5" s="1" t="n"/>
      <c r="F5" s="1" t="n"/>
    </row>
    <row r="6" ht="20" customHeight="1">
      <c r="A6" s="1" t="n"/>
      <c r="B6" s="5" t="inlineStr">
        <is>
          <t xml:space="preserve">  THE MONTH IN NUMBERS</t>
        </is>
      </c>
      <c r="C6" s="6" t="n"/>
      <c r="D6" s="6" t="n"/>
      <c r="E6" s="6" t="n"/>
      <c r="F6" s="6" t="n"/>
    </row>
    <row r="7">
      <c r="A7" s="1" t="n"/>
      <c r="B7" s="1" t="n"/>
      <c r="C7" s="1" t="n"/>
      <c r="D7" s="1" t="n"/>
      <c r="E7" s="1" t="n"/>
      <c r="F7" s="1" t="n"/>
    </row>
    <row r="8" ht="26" customHeight="1">
      <c r="A8" s="1" t="n"/>
      <c r="B8" s="28" t="inlineStr">
        <is>
          <t>Measure</t>
        </is>
      </c>
      <c r="C8" s="29" t="inlineStr">
        <is>
          <t>This month</t>
        </is>
      </c>
      <c r="D8" s="29" t="inlineStr">
        <is>
          <t>Last month</t>
        </is>
      </c>
      <c r="E8" s="29" t="inlineStr">
        <is>
          <t>Direction</t>
        </is>
      </c>
      <c r="F8" s="29" t="inlineStr">
        <is>
          <t>Definition</t>
        </is>
      </c>
    </row>
    <row r="9" ht="30" customHeight="1">
      <c r="A9" s="1" t="n"/>
      <c r="B9" s="30" t="inlineStr">
        <is>
          <t>Revenue</t>
        </is>
      </c>
      <c r="C9" s="31" t="n">
        <v>24500</v>
      </c>
      <c r="D9" s="31" t="n">
        <v>22100</v>
      </c>
      <c r="E9" s="42" t="inlineStr">
        <is>
          <t>favourable</t>
        </is>
      </c>
      <c r="F9" s="43" t="inlineStr">
        <is>
          <t>Income for the month.</t>
        </is>
      </c>
    </row>
    <row r="10" ht="30" customHeight="1">
      <c r="A10" s="1" t="n"/>
      <c r="B10" s="33" t="inlineStr">
        <is>
          <t>Revenue growth on last month</t>
        </is>
      </c>
      <c r="C10" s="44" t="n">
        <v>10.9</v>
      </c>
      <c r="D10" s="44" t="inlineStr">
        <is>
          <t>—</t>
        </is>
      </c>
      <c r="E10" s="45" t="inlineStr"/>
      <c r="F10" s="46" t="inlineStr">
        <is>
          <t>Change in revenue against the prior month, as a percentage of the prior month.</t>
        </is>
      </c>
    </row>
    <row r="11" ht="30" customHeight="1">
      <c r="A11" s="1" t="n"/>
      <c r="B11" s="30" t="inlineStr">
        <is>
          <t>Revenue growth on the same month last year</t>
        </is>
      </c>
      <c r="C11" s="47" t="n">
        <v>23.5</v>
      </c>
      <c r="D11" s="47" t="inlineStr">
        <is>
          <t>—</t>
        </is>
      </c>
      <c r="E11" s="48" t="inlineStr"/>
      <c r="F11" s="43" t="inlineStr">
        <is>
          <t>Change in revenue against the same month a year earlier.</t>
        </is>
      </c>
    </row>
    <row r="12" ht="30" customHeight="1">
      <c r="A12" s="1" t="n"/>
      <c r="B12" s="33" t="inlineStr">
        <is>
          <t>Gross margin</t>
        </is>
      </c>
      <c r="C12" s="44" t="inlineStr">
        <is>
          <t>—</t>
        </is>
      </c>
      <c r="D12" s="44" t="inlineStr">
        <is>
          <t>—</t>
        </is>
      </c>
      <c r="E12" s="45" t="inlineStr"/>
      <c r="F12" s="46" t="inlineStr">
        <is>
          <t>Not meaningful: no cost of sales is recorded.</t>
        </is>
      </c>
    </row>
    <row r="13" ht="30" customHeight="1">
      <c r="A13" s="1" t="n"/>
      <c r="B13" s="30" t="inlineStr">
        <is>
          <t>Net margin</t>
        </is>
      </c>
      <c r="C13" s="47" t="n">
        <v>26.8</v>
      </c>
      <c r="D13" s="47" t="n">
        <v>19.1</v>
      </c>
      <c r="E13" s="42" t="inlineStr">
        <is>
          <t>favourable</t>
        </is>
      </c>
      <c r="F13" s="43" t="inlineStr">
        <is>
          <t>Net income as a percentage of revenue.</t>
        </is>
      </c>
    </row>
    <row r="14" ht="30" customHeight="1">
      <c r="A14" s="1" t="n"/>
      <c r="B14" s="33" t="inlineStr">
        <is>
          <t>Operating costs to revenue</t>
        </is>
      </c>
      <c r="C14" s="44" t="n">
        <v>73.2</v>
      </c>
      <c r="D14" s="44" t="n">
        <v>80.90000000000001</v>
      </c>
      <c r="E14" s="49" t="inlineStr">
        <is>
          <t>favourable</t>
        </is>
      </c>
      <c r="F14" s="46" t="inlineStr">
        <is>
          <t>Operating expenses as a percentage of revenue.</t>
        </is>
      </c>
    </row>
    <row r="15" ht="30" customHeight="1">
      <c r="A15" s="1" t="n"/>
      <c r="B15" s="30" t="inlineStr">
        <is>
          <t>Cash at bank  ·  Verified to source</t>
        </is>
      </c>
      <c r="C15" s="31" t="n">
        <v>50080</v>
      </c>
      <c r="D15" s="31" t="n">
        <v>48200</v>
      </c>
      <c r="E15" s="42" t="inlineStr">
        <is>
          <t>favourable</t>
        </is>
      </c>
      <c r="F15" s="43" t="inlineStr">
        <is>
          <t>The bank balances at the month end.</t>
        </is>
      </c>
    </row>
    <row r="16" ht="30" customHeight="1">
      <c r="A16" s="1" t="n"/>
      <c r="B16" s="33" t="inlineStr">
        <is>
          <t>Months of costs covered by cash  ·  Estimated</t>
        </is>
      </c>
      <c r="C16" s="50" t="n">
        <v>2.8</v>
      </c>
      <c r="D16" s="50" t="inlineStr">
        <is>
          <t>—</t>
        </is>
      </c>
      <c r="E16" s="45" t="inlineStr"/>
      <c r="F16" s="46" t="inlineStr">
        <is>
          <t>Cash divided by monthly costs (average costs over the last 3 months): how long the cash would pay every cost if nothing came in.</t>
        </is>
      </c>
    </row>
    <row r="17" ht="30" customHeight="1">
      <c r="A17" s="1" t="n"/>
      <c r="B17" s="30" t="inlineStr">
        <is>
          <t>Runway at the current average loss  ·  Estimated</t>
        </is>
      </c>
      <c r="C17" s="51" t="inlineStr">
        <is>
          <t>—</t>
        </is>
      </c>
      <c r="D17" s="51" t="inlineStr">
        <is>
          <t>—</t>
        </is>
      </c>
      <c r="E17" s="48" t="inlineStr"/>
      <c r="F17" s="43" t="inlineStr">
        <is>
          <t>Not applicable: the business is not losing money on average.</t>
        </is>
      </c>
    </row>
    <row r="18" ht="30" customHeight="1">
      <c r="A18" s="1" t="n"/>
      <c r="B18" s="33" t="inlineStr">
        <is>
          <t>Debtor days</t>
        </is>
      </c>
      <c r="C18" s="52" t="n">
        <v>22</v>
      </c>
      <c r="D18" s="52" t="n">
        <v>17</v>
      </c>
      <c r="E18" s="53" t="inlineStr">
        <is>
          <t>unfavourable</t>
        </is>
      </c>
      <c r="F18" s="46" t="inlineStr">
        <is>
          <t>Money owed to you, divided by revenue, times the 31 days in the month: roughly how long customers take to pay.</t>
        </is>
      </c>
    </row>
    <row r="19" ht="30" customHeight="1">
      <c r="A19" s="1" t="n"/>
      <c r="B19" s="30" t="inlineStr">
        <is>
          <t>Creditor days</t>
        </is>
      </c>
      <c r="C19" s="54" t="n">
        <v>16</v>
      </c>
      <c r="D19" s="54" t="n">
        <v>15</v>
      </c>
      <c r="E19" s="48" t="inlineStr"/>
      <c r="F19" s="43" t="inlineStr">
        <is>
          <t>Money you owe suppliers, divided by monthly costs, times the days in the month: roughly how long you take to pay.</t>
        </is>
      </c>
    </row>
    <row r="20" ht="30" customHeight="1">
      <c r="A20" s="1" t="n"/>
      <c r="B20" s="33" t="inlineStr">
        <is>
          <t>Current ratio</t>
        </is>
      </c>
      <c r="C20" s="55" t="n">
        <v>7.41</v>
      </c>
      <c r="D20" s="55" t="n">
        <v>6.89</v>
      </c>
      <c r="E20" s="49" t="inlineStr">
        <is>
          <t>favourable</t>
        </is>
      </c>
      <c r="F20" s="46" t="inlineStr">
        <is>
          <t>Current assets divided by current liabilities: what is due within a year, against what will turn into cash within a year.</t>
        </is>
      </c>
    </row>
    <row r="21" ht="30" customHeight="1">
      <c r="A21" s="1" t="n"/>
      <c r="B21" s="30" t="inlineStr">
        <is>
          <t>Working capital</t>
        </is>
      </c>
      <c r="C21" s="31" t="n">
        <v>58355</v>
      </c>
      <c r="D21" s="31" t="n">
        <v>51800</v>
      </c>
      <c r="E21" s="42" t="inlineStr">
        <is>
          <t>favourable</t>
        </is>
      </c>
      <c r="F21" s="43" t="inlineStr">
        <is>
          <t>Current assets less current liabilities.</t>
        </is>
      </c>
    </row>
    <row r="22" ht="30" customHeight="1">
      <c r="A22" s="1" t="n"/>
      <c r="B22" s="33" t="inlineStr">
        <is>
          <t>Lowest cash in the next 13 weeks (expected case)  ·  Estimated</t>
        </is>
      </c>
      <c r="C22" s="34" t="n">
        <v>36541.52</v>
      </c>
      <c r="D22" s="34" t="inlineStr">
        <is>
          <t>—</t>
        </is>
      </c>
      <c r="E22" s="45" t="inlineStr"/>
      <c r="F22" s="46" t="inlineStr">
        <is>
          <t>The lowest closing balance in the expected case of the 13-week forecast.</t>
        </is>
      </c>
    </row>
    <row r="23">
      <c r="A23" s="1" t="n"/>
      <c r="B23" s="1" t="n"/>
      <c r="C23" s="1" t="n"/>
      <c r="D23" s="1" t="n"/>
      <c r="E23" s="1" t="n"/>
      <c r="F23" s="1" t="n"/>
    </row>
    <row r="24" ht="26" customHeight="1">
      <c r="A24" s="1" t="n"/>
      <c r="B24" s="18" t="inlineStr">
        <is>
          <t>No figure here is scored good or bad: whether a ratio is right for your business depends on your industry and terms. That judgement is yours.</t>
        </is>
      </c>
      <c r="C24" s="1" t="n"/>
      <c r="D24" s="1" t="n"/>
      <c r="E24" s="1" t="n"/>
      <c r="F24" s="1" t="n"/>
    </row>
    <row r="25">
      <c r="A25" s="1" t="n"/>
      <c r="B25" s="1" t="n"/>
      <c r="C25" s="1" t="n"/>
      <c r="D25" s="1" t="n"/>
      <c r="E25" s="1" t="n"/>
      <c r="F25" s="1" t="n"/>
    </row>
    <row r="26">
      <c r="A26" s="1" t="n"/>
      <c r="B26" s="11" t="inlineStr">
        <is>
          <t>Prepared for management use. Not audited, reviewed or examined by an independent accountant; no assurance is expressed. The PDF report is the record — this workbook is a working copy.</t>
        </is>
      </c>
      <c r="C26" s="1" t="n"/>
      <c r="D26" s="1" t="n"/>
      <c r="E26" s="1" t="n"/>
      <c r="F26" s="1" t="n"/>
    </row>
  </sheetData>
  <sheetProtection selectLockedCells="0" selectUnlockedCells="0" sheet="1" objects="0" insertRows="1" insertHyperlinks="1" autoFilter="1" scenarios="0" formatColumns="1" deleteColumns="1" insertColumns="1" pivotTables="1" deleteRows="1" formatCells="1" formatRows="1" sort="1"/>
  <mergeCells count="2">
    <mergeCell ref="B6:F6"/>
    <mergeCell ref="B24:F24"/>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4.xml><?xml version="1.0" encoding="utf-8"?>
<worksheet xmlns="http://schemas.openxmlformats.org/spreadsheetml/2006/main">
  <sheetPr>
    <tabColor rgb="008A3B2F"/>
    <outlinePr summaryBelow="1" summaryRight="1"/>
    <pageSetUpPr/>
  </sheetPr>
  <dimension ref="A1:E45"/>
  <sheetViews>
    <sheetView showGridLines="0" workbookViewId="0">
      <selection activeCell="A1" sqref="A1"/>
    </sheetView>
  </sheetViews>
  <sheetFormatPr baseColWidth="8" defaultRowHeight="15"/>
  <cols>
    <col width="2.2" customWidth="1" min="1" max="1"/>
    <col width="34" customWidth="1" min="2" max="2"/>
    <col width="46" customWidth="1" min="3" max="3"/>
    <col width="18" customWidth="1" min="4" max="4"/>
    <col width="14" customWidth="1" min="5" max="5"/>
  </cols>
  <sheetData>
    <row r="1">
      <c r="A1" s="1" t="n"/>
      <c r="B1" s="1" t="n"/>
      <c r="C1" s="1" t="n"/>
      <c r="D1" s="1" t="n"/>
      <c r="E1" s="1" t="n"/>
    </row>
    <row r="2" ht="34" customHeight="1">
      <c r="A2" s="1" t="n"/>
      <c r="B2" s="2" t="inlineStr">
        <is>
          <t>Find the leaks</t>
        </is>
      </c>
      <c r="C2" s="1" t="n"/>
      <c r="D2" s="1" t="n"/>
      <c r="E2" s="1" t="n"/>
    </row>
    <row r="3">
      <c r="A3" s="1" t="n"/>
      <c r="B3" s="3" t="inlineStr">
        <is>
          <t>Money leaving that may not need to, and money owed that has not arrived</t>
        </is>
      </c>
      <c r="C3" s="1" t="n"/>
      <c r="D3" s="1" t="n"/>
      <c r="E3" s="1" t="n"/>
    </row>
    <row r="4">
      <c r="A4" s="1" t="n"/>
      <c r="B4" s="4" t="inlineStr">
        <is>
          <t>Every item lists the transactions behind it.</t>
        </is>
      </c>
      <c r="C4" s="1" t="n"/>
      <c r="D4" s="1" t="n"/>
      <c r="E4" s="1" t="n"/>
    </row>
    <row r="5">
      <c r="A5" s="1" t="n"/>
      <c r="B5" s="1" t="n"/>
      <c r="C5" s="1" t="n"/>
      <c r="D5" s="1" t="n"/>
      <c r="E5" s="1" t="n"/>
    </row>
    <row r="6" ht="24" customHeight="1">
      <c r="A6" s="1" t="n"/>
      <c r="B6" s="56" t="n">
        <v>7536</v>
      </c>
      <c r="C6" s="57" t="n">
        <v>14275</v>
      </c>
      <c r="D6" s="1" t="n"/>
      <c r="E6" s="1" t="n"/>
    </row>
    <row r="7">
      <c r="A7" s="1" t="n"/>
      <c r="B7" s="23" t="inlineStr">
        <is>
          <t>POSSIBLE LEAKS, A YEAR</t>
        </is>
      </c>
      <c r="C7" s="23" t="inlineStr">
        <is>
          <t>TO RECOVER OR COLLECT, ONCE</t>
        </is>
      </c>
      <c r="D7" s="1" t="n"/>
      <c r="E7" s="1" t="n"/>
    </row>
    <row r="8">
      <c r="A8" s="1" t="n"/>
      <c r="B8" s="1" t="n"/>
      <c r="C8" s="1" t="n"/>
      <c r="D8" s="1" t="n"/>
      <c r="E8" s="1" t="n"/>
    </row>
    <row r="9" ht="20" customHeight="1">
      <c r="A9" s="1" t="n"/>
      <c r="B9" s="58" t="inlineStr">
        <is>
          <t xml:space="preserve">  $14,275.00 owed to you is past its due date</t>
        </is>
      </c>
      <c r="C9" s="6" t="n"/>
      <c r="D9" s="6" t="n"/>
      <c r="E9" s="6" t="n"/>
    </row>
    <row r="10" ht="32" customHeight="1">
      <c r="A10" s="1" t="n"/>
      <c r="B10" s="59" t="inlineStr">
        <is>
          <t>4 unpaid invoice(s) are overdue, the oldest by 29 days. This is your money, already earned, sitting in your customers' accounts.</t>
        </is>
      </c>
      <c r="C10" s="1" t="n"/>
      <c r="D10" s="1" t="n"/>
      <c r="E10" s="60" t="n">
        <v>14275</v>
      </c>
    </row>
    <row r="11">
      <c r="A11" s="1" t="n"/>
      <c r="B11" s="61" t="inlineStr">
        <is>
          <t>Worth checking: Which customers these are, and whether each invoice is genuinely still unpaid or was paid and not recorded.</t>
        </is>
      </c>
      <c r="C11" s="1" t="n"/>
      <c r="D11" s="1" t="n"/>
      <c r="E11" s="1" t="n"/>
    </row>
    <row r="12" ht="26" customHeight="1">
      <c r="A12" s="1" t="n"/>
      <c r="B12" s="28" t="inlineStr">
        <is>
          <t>Date</t>
        </is>
      </c>
      <c r="C12" s="28" t="inlineStr">
        <is>
          <t>Description</t>
        </is>
      </c>
      <c r="D12" s="28" t="inlineStr">
        <is>
          <t>Amount</t>
        </is>
      </c>
      <c r="E12" s="1" t="n"/>
    </row>
    <row r="13">
      <c r="A13" s="1" t="n"/>
      <c r="B13" s="30" t="inlineStr">
        <is>
          <t>02 May 2026</t>
        </is>
      </c>
      <c r="C13" s="1" t="inlineStr">
        <is>
          <t>Halden &amp; Co</t>
        </is>
      </c>
      <c r="D13" s="62" t="n">
        <v>6400</v>
      </c>
      <c r="E13" s="1" t="n"/>
    </row>
    <row r="14">
      <c r="A14" s="1" t="n"/>
      <c r="B14" s="33" t="inlineStr">
        <is>
          <t>12 May 2026</t>
        </is>
      </c>
      <c r="C14" s="1" t="inlineStr">
        <is>
          <t>Mere Studio</t>
        </is>
      </c>
      <c r="D14" s="62" t="n">
        <v>2850</v>
      </c>
      <c r="E14" s="1" t="n"/>
    </row>
    <row r="15">
      <c r="A15" s="1" t="n"/>
      <c r="B15" s="30" t="inlineStr">
        <is>
          <t>18 May 2026</t>
        </is>
      </c>
      <c r="C15" s="1" t="inlineStr">
        <is>
          <t>Orchard Logistics</t>
        </is>
      </c>
      <c r="D15" s="62" t="n">
        <v>4125</v>
      </c>
      <c r="E15" s="1" t="n"/>
    </row>
    <row r="16">
      <c r="A16" s="1" t="n"/>
      <c r="B16" s="33" t="inlineStr">
        <is>
          <t>30 May 2026</t>
        </is>
      </c>
      <c r="C16" s="1" t="inlineStr">
        <is>
          <t>Fenwick Dental</t>
        </is>
      </c>
      <c r="D16" s="62" t="n">
        <v>900</v>
      </c>
      <c r="E16" s="1" t="n"/>
    </row>
    <row r="17">
      <c r="A17" s="1" t="n"/>
      <c r="B17" s="1" t="n"/>
      <c r="C17" s="1" t="n"/>
      <c r="D17" s="1" t="n"/>
      <c r="E17" s="1" t="n"/>
    </row>
    <row r="18" ht="20" customHeight="1">
      <c r="A18" s="1" t="n"/>
      <c r="B18" s="58" t="inlineStr">
        <is>
          <t xml:space="preserve">  Adwise Media costs $318.00 a month more than three months ago</t>
        </is>
      </c>
      <c r="C18" s="6" t="n"/>
      <c r="D18" s="6" t="n"/>
      <c r="E18" s="6" t="n"/>
    </row>
    <row r="19" ht="32" customHeight="1">
      <c r="A19" s="1" t="n"/>
      <c r="B19" s="59" t="inlineStr">
        <is>
          <t>$1,200.00 → $1,320.00 → $1,518.00 over three months, paid as often as before. At today's rate that is $3,816.00 a year more.</t>
        </is>
      </c>
      <c r="C19" s="1" t="n"/>
      <c r="D19" s="1" t="n"/>
      <c r="E19" s="60" t="n">
        <v>3816</v>
      </c>
    </row>
    <row r="20">
      <c r="A20" s="1" t="n"/>
      <c r="B20" s="61" t="inlineStr">
        <is>
          <t>Worth checking: Whether the increase was agreed, and whether the price is still competitive.</t>
        </is>
      </c>
      <c r="C20" s="1" t="n"/>
      <c r="D20" s="1" t="n"/>
      <c r="E20" s="1" t="n"/>
    </row>
    <row r="21">
      <c r="A21" s="1" t="n"/>
      <c r="B21" s="1" t="n"/>
      <c r="C21" s="1" t="n"/>
      <c r="D21" s="1" t="n"/>
      <c r="E21" s="1" t="n"/>
    </row>
    <row r="22" ht="20" customHeight="1">
      <c r="A22" s="1" t="n"/>
      <c r="B22" s="58" t="inlineStr">
        <is>
          <t xml:space="preserve">  $1,932.00 paid in fees, charges and interest over the last twelve months</t>
        </is>
      </c>
      <c r="C22" s="6" t="n"/>
      <c r="D22" s="6" t="n"/>
      <c r="E22" s="6" t="n"/>
    </row>
    <row r="23" ht="32" customHeight="1">
      <c r="A23" s="1" t="n"/>
      <c r="B23" s="59" t="inlineStr">
        <is>
          <t>From: Bank Charges, Interest Paid, Late Payment Penalties. This month: $502.50. Fees are rarely anyone's job to watch, which is why they grow.</t>
        </is>
      </c>
      <c r="C23" s="1" t="n"/>
      <c r="D23" s="1" t="n"/>
      <c r="E23" s="60" t="n">
        <v>1932</v>
      </c>
    </row>
    <row r="24">
      <c r="A24" s="1" t="n"/>
      <c r="B24" s="61" t="inlineStr">
        <is>
          <t>Worth checking: Whether your bank, card and payment-processor terms are the best available to a business your size, and what each penalty or late charge was for.</t>
        </is>
      </c>
      <c r="C24" s="1" t="n"/>
      <c r="D24" s="1" t="n"/>
      <c r="E24" s="1" t="n"/>
    </row>
    <row r="25" ht="26" customHeight="1">
      <c r="A25" s="1" t="n"/>
      <c r="B25" s="28" t="inlineStr">
        <is>
          <t>Date</t>
        </is>
      </c>
      <c r="C25" s="28" t="inlineStr">
        <is>
          <t>Description</t>
        </is>
      </c>
      <c r="D25" s="28" t="inlineStr">
        <is>
          <t>Amount</t>
        </is>
      </c>
      <c r="E25" s="1" t="n"/>
    </row>
    <row r="26">
      <c r="A26" s="1" t="n"/>
      <c r="B26" s="30" t="inlineStr">
        <is>
          <t>28 May 2026</t>
        </is>
      </c>
      <c r="C26" s="1" t="inlineStr">
        <is>
          <t>Bank Charges</t>
        </is>
      </c>
      <c r="D26" s="62" t="n">
        <v>-38.5</v>
      </c>
      <c r="E26" s="1" t="n"/>
    </row>
    <row r="27">
      <c r="A27" s="1" t="n"/>
      <c r="B27" s="33" t="inlineStr">
        <is>
          <t>27 May 2026</t>
        </is>
      </c>
      <c r="C27" s="1" t="inlineStr">
        <is>
          <t>Interest Paid</t>
        </is>
      </c>
      <c r="D27" s="62" t="n">
        <v>-214</v>
      </c>
      <c r="E27" s="1" t="n"/>
    </row>
    <row r="28">
      <c r="A28" s="1" t="n"/>
      <c r="B28" s="30" t="inlineStr">
        <is>
          <t>22 May 2026</t>
        </is>
      </c>
      <c r="C28" s="1" t="inlineStr">
        <is>
          <t>Late Payment Penalties</t>
        </is>
      </c>
      <c r="D28" s="62" t="n">
        <v>-250</v>
      </c>
      <c r="E28" s="1" t="n"/>
    </row>
    <row r="29">
      <c r="A29" s="1" t="n"/>
      <c r="B29" s="1" t="n"/>
      <c r="C29" s="1" t="n"/>
      <c r="D29" s="1" t="n"/>
      <c r="E29" s="1" t="n"/>
    </row>
    <row r="30" ht="20" customHeight="1">
      <c r="A30" s="1" t="n"/>
      <c r="B30" s="58" t="inlineStr">
        <is>
          <t xml:space="preserve">  CloudOps Hosting costs $149.00 a month more than three months ago</t>
        </is>
      </c>
      <c r="C30" s="6" t="n"/>
      <c r="D30" s="6" t="n"/>
      <c r="E30" s="6" t="n"/>
    </row>
    <row r="31" ht="32" customHeight="1">
      <c r="A31" s="1" t="n"/>
      <c r="B31" s="59" t="inlineStr">
        <is>
          <t>$420.00 → $485.00 → $569.00 over three months, paid as often as before. At today's rate that is $1,788.00 a year more.</t>
        </is>
      </c>
      <c r="C31" s="1" t="n"/>
      <c r="D31" s="1" t="n"/>
      <c r="E31" s="60" t="n">
        <v>1788</v>
      </c>
    </row>
    <row r="32">
      <c r="A32" s="1" t="n"/>
      <c r="B32" s="61" t="inlineStr">
        <is>
          <t>Worth checking: Whether the increase was agreed, and whether the price is still competitive.</t>
        </is>
      </c>
      <c r="C32" s="1" t="n"/>
      <c r="D32" s="1" t="n"/>
      <c r="E32" s="1" t="n"/>
    </row>
    <row r="33">
      <c r="A33" s="1" t="n"/>
      <c r="B33" s="1" t="n"/>
      <c r="C33" s="1" t="n"/>
      <c r="D33" s="1" t="n"/>
      <c r="E33" s="1" t="n"/>
    </row>
    <row r="34" ht="20" customHeight="1">
      <c r="A34" s="1" t="n"/>
      <c r="B34" s="5" t="inlineStr">
        <is>
          <t xml:space="preserve">  What we checked</t>
        </is>
      </c>
      <c r="C34" s="6" t="n"/>
      <c r="D34" s="6" t="n"/>
      <c r="E34" s="6" t="n"/>
    </row>
    <row r="35">
      <c r="A35" s="1" t="n"/>
      <c r="B35" s="1" t="n"/>
      <c r="C35" s="1" t="n"/>
      <c r="D35" s="1" t="n"/>
      <c r="E35" s="1" t="n"/>
    </row>
    <row r="36" ht="26" customHeight="1">
      <c r="A36" s="1" t="n"/>
      <c r="B36" s="28" t="inlineStr">
        <is>
          <t>Check</t>
        </is>
      </c>
      <c r="C36" s="28" t="inlineStr">
        <is>
          <t>What we looked at</t>
        </is>
      </c>
      <c r="D36" s="28" t="inlineStr">
        <is>
          <t>Result</t>
        </is>
      </c>
      <c r="E36" s="1" t="n"/>
    </row>
    <row r="37">
      <c r="A37" s="1" t="n"/>
      <c r="B37" s="30" t="inlineStr">
        <is>
          <t>Duplicate payments</t>
        </is>
      </c>
      <c r="C37" s="1" t="inlineStr">
        <is>
          <t>4 payments out of your bank and card accounts this month</t>
        </is>
      </c>
      <c r="D37" s="1" t="inlineStr">
        <is>
          <t>Nothing found</t>
        </is>
      </c>
      <c r="E37" s="1" t="n"/>
    </row>
    <row r="38">
      <c r="A38" s="1" t="n"/>
      <c r="B38" s="33" t="inlineStr">
        <is>
          <t>Rising supplier charges</t>
        </is>
      </c>
      <c r="C38" s="1" t="inlineStr">
        <is>
          <t>payments to the same supplier over three months</t>
        </is>
      </c>
      <c r="D38" s="1" t="inlineStr">
        <is>
          <t>2 raised</t>
        </is>
      </c>
      <c r="E38" s="1" t="n"/>
    </row>
    <row r="39">
      <c r="A39" s="1" t="n"/>
      <c r="B39" s="30" t="inlineStr">
        <is>
          <t>Fees, charges and interest</t>
        </is>
      </c>
      <c r="C39" s="1" t="inlineStr">
        <is>
          <t>3 account(s) whose names indicate fees, charges or interest</t>
        </is>
      </c>
      <c r="D39" s="1" t="inlineStr">
        <is>
          <t>1 raised</t>
        </is>
      </c>
      <c r="E39" s="1" t="n"/>
    </row>
    <row r="40">
      <c r="A40" s="1" t="n"/>
      <c r="B40" s="33" t="inlineStr">
        <is>
          <t>Overdue receivables</t>
        </is>
      </c>
      <c r="C40" s="1" t="inlineStr">
        <is>
          <t>5 open invoices to your customers</t>
        </is>
      </c>
      <c r="D40" s="1" t="inlineStr">
        <is>
          <t>1 raised</t>
        </is>
      </c>
      <c r="E40" s="1" t="n"/>
    </row>
    <row r="41">
      <c r="A41" s="1" t="n"/>
      <c r="B41" s="30" t="inlineStr">
        <is>
          <t>Overdue payables</t>
        </is>
      </c>
      <c r="C41" s="1" t="inlineStr">
        <is>
          <t>0 open bills from your suppliers</t>
        </is>
      </c>
      <c r="D41" s="1" t="inlineStr">
        <is>
          <t>Nothing found</t>
        </is>
      </c>
      <c r="E41" s="1" t="n"/>
    </row>
    <row r="42">
      <c r="A42" s="1" t="n"/>
      <c r="B42" s="1" t="n"/>
      <c r="C42" s="1" t="n"/>
      <c r="D42" s="1" t="n"/>
      <c r="E42" s="1" t="n"/>
    </row>
    <row r="43" ht="26" customHeight="1">
      <c r="A43" s="1" t="n"/>
      <c r="B43" s="18" t="inlineStr">
        <is>
          <t>These are what your figures point at, not instructions. We do not know your contracts, your customers or your plans; each item says what is worth checking.</t>
        </is>
      </c>
      <c r="C43" s="1" t="n"/>
      <c r="D43" s="1" t="n"/>
      <c r="E43" s="1" t="n"/>
    </row>
    <row r="44">
      <c r="A44" s="1" t="n"/>
      <c r="B44" s="1" t="n"/>
      <c r="C44" s="1" t="n"/>
      <c r="D44" s="1" t="n"/>
      <c r="E44" s="1" t="n"/>
    </row>
    <row r="45">
      <c r="A45" s="1" t="n"/>
      <c r="B45" s="11" t="inlineStr">
        <is>
          <t>Prepared for management use. Not audited, reviewed or examined by an independent accountant; no assurance is expressed. The PDF report is the record — this workbook is a working copy.</t>
        </is>
      </c>
      <c r="C45" s="1" t="n"/>
      <c r="D45" s="1" t="n"/>
      <c r="E45" s="1" t="n"/>
    </row>
  </sheetData>
  <sheetProtection selectLockedCells="0" selectUnlockedCells="0" sheet="1" objects="0" insertRows="1" insertHyperlinks="1" autoFilter="1" scenarios="0" formatColumns="1" deleteColumns="1" insertColumns="1" pivotTables="1" deleteRows="1" formatCells="1" formatRows="1" sort="1"/>
  <mergeCells count="10">
    <mergeCell ref="B10:D10"/>
    <mergeCell ref="B9:E9"/>
    <mergeCell ref="B19:D19"/>
    <mergeCell ref="B18:E18"/>
    <mergeCell ref="B31:D31"/>
    <mergeCell ref="B23:D23"/>
    <mergeCell ref="B43:E43"/>
    <mergeCell ref="B30:E30"/>
    <mergeCell ref="B34:E34"/>
    <mergeCell ref="B22:E22"/>
  </mergeCells>
  <pageMargins left="0.75" right="0.75" top="1" bottom="1" header="0.5" footer="0.5"/>
</worksheet>
</file>

<file path=xl/worksheets/sheet5.xml><?xml version="1.0" encoding="utf-8"?>
<worksheet xmlns="http://schemas.openxmlformats.org/spreadsheetml/2006/main">
  <sheetPr>
    <tabColor rgb="00173D6A"/>
    <outlinePr summaryBelow="1" summaryRight="1"/>
    <pageSetUpPr/>
  </sheetPr>
  <dimension ref="A1:E40"/>
  <sheetViews>
    <sheetView showGridLines="0" workbookViewId="0">
      <selection activeCell="A1" sqref="A1"/>
    </sheetView>
  </sheetViews>
  <sheetFormatPr baseColWidth="8" defaultRowHeight="15"/>
  <cols>
    <col width="2.2" customWidth="1" min="1" max="1"/>
    <col width="46" customWidth="1" min="2" max="2"/>
    <col width="20" customWidth="1" min="3" max="3"/>
    <col width="20" customWidth="1" min="4" max="4"/>
    <col width="30" customWidth="1" min="5" max="5"/>
  </cols>
  <sheetData>
    <row r="1">
      <c r="A1" s="1" t="n"/>
      <c r="B1" s="1" t="n"/>
      <c r="C1" s="1" t="n"/>
      <c r="D1" s="1" t="n"/>
      <c r="E1" s="1" t="n"/>
    </row>
    <row r="2" ht="34" customHeight="1">
      <c r="A2" s="1" t="n"/>
      <c r="B2" s="2" t="inlineStr">
        <is>
          <t>Unlock the profit</t>
        </is>
      </c>
      <c r="C2" s="1" t="n"/>
      <c r="D2" s="1" t="n"/>
      <c r="E2" s="1" t="n"/>
    </row>
    <row r="3">
      <c r="A3" s="1" t="n"/>
      <c r="B3" s="3" t="inlineStr">
        <is>
          <t>What each lever is worth — change the blue cells</t>
        </is>
      </c>
      <c r="C3" s="1" t="n"/>
      <c r="D3" s="1" t="n"/>
      <c r="E3" s="1" t="n"/>
    </row>
    <row r="4">
      <c r="A4" s="1" t="n"/>
      <c r="B4" s="4" t="inlineStr">
        <is>
          <t>Black figures are your reported averages and are locked. Blue cells are yours.</t>
        </is>
      </c>
      <c r="C4" s="1" t="n"/>
      <c r="D4" s="1" t="n"/>
      <c r="E4" s="1" t="n"/>
    </row>
    <row r="5">
      <c r="A5" s="1" t="n"/>
      <c r="B5" s="1" t="n"/>
      <c r="C5" s="1" t="n"/>
      <c r="D5" s="1" t="n"/>
      <c r="E5" s="1" t="n"/>
    </row>
    <row r="6" ht="20" customHeight="1">
      <c r="A6" s="1" t="n"/>
      <c r="B6" s="5" t="inlineStr">
        <is>
          <t xml:space="preserve">  Your figures (average month over the last 3 months)</t>
        </is>
      </c>
      <c r="C6" s="6" t="n"/>
      <c r="D6" s="6" t="n"/>
      <c r="E6" s="6" t="n"/>
    </row>
    <row r="7">
      <c r="A7" s="1" t="n"/>
      <c r="B7" s="1" t="n"/>
      <c r="C7" s="1" t="n"/>
      <c r="D7" s="1" t="n"/>
      <c r="E7" s="1" t="n"/>
    </row>
    <row r="8">
      <c r="A8" s="1" t="n"/>
      <c r="B8" s="1" t="inlineStr">
        <is>
          <t>Revenue a month</t>
        </is>
      </c>
      <c r="C8" s="62" t="n">
        <v>22733.33</v>
      </c>
      <c r="D8" s="1" t="n"/>
      <c r="E8" s="1" t="n"/>
    </row>
    <row r="9">
      <c r="A9" s="1" t="n"/>
      <c r="B9" s="1" t="inlineStr">
        <is>
          <t>Cost of sales a month</t>
        </is>
      </c>
      <c r="C9" s="62" t="n">
        <v>0</v>
      </c>
      <c r="D9" s="1" t="n"/>
      <c r="E9" s="1" t="n"/>
    </row>
    <row r="10">
      <c r="A10" s="1" t="n"/>
      <c r="B10" s="1" t="inlineStr">
        <is>
          <t>Operating costs a month</t>
        </is>
      </c>
      <c r="C10" s="62" t="n">
        <v>17808.33</v>
      </c>
      <c r="D10" s="1" t="n"/>
      <c r="E10" s="1" t="n"/>
    </row>
    <row r="11">
      <c r="A11" s="1" t="n"/>
      <c r="B11" s="1" t="inlineStr">
        <is>
          <t>Owed to you now</t>
        </is>
      </c>
      <c r="C11" s="62" t="n">
        <v>17375</v>
      </c>
      <c r="D11" s="1" t="n"/>
      <c r="E11" s="1" t="n"/>
    </row>
    <row r="12">
      <c r="A12" s="1" t="n"/>
      <c r="B12" s="1" t="n"/>
      <c r="C12" s="1" t="n"/>
      <c r="D12" s="1" t="n"/>
      <c r="E12" s="1" t="n"/>
    </row>
    <row r="13" ht="20" customHeight="1">
      <c r="A13" s="1" t="n"/>
      <c r="B13" s="63" t="inlineStr">
        <is>
          <t xml:space="preserve">  Your levers (blue: change them)</t>
        </is>
      </c>
      <c r="C13" s="6" t="n"/>
      <c r="D13" s="6" t="n"/>
      <c r="E13" s="6" t="n"/>
    </row>
    <row r="14">
      <c r="A14" s="1" t="n"/>
      <c r="B14" s="1" t="n"/>
      <c r="C14" s="1" t="n"/>
      <c r="D14" s="1" t="n"/>
      <c r="E14" s="1" t="n"/>
    </row>
    <row r="15">
      <c r="A15" s="1" t="n"/>
      <c r="B15" s="1" t="inlineStr">
        <is>
          <t>Price rise (%)</t>
        </is>
      </c>
      <c r="C15" s="64" t="n">
        <v>1</v>
      </c>
      <c r="D15" s="1" t="n"/>
      <c r="E15" s="1" t="n"/>
    </row>
    <row r="16">
      <c r="A16" s="1" t="n"/>
      <c r="B16" s="1" t="inlineStr">
        <is>
          <t>Cost reduction (%)</t>
        </is>
      </c>
      <c r="C16" s="64" t="n">
        <v>1</v>
      </c>
      <c r="D16" s="1" t="n"/>
      <c r="E16" s="1" t="n"/>
    </row>
    <row r="17">
      <c r="A17" s="1" t="n"/>
      <c r="B17" s="1" t="inlineStr">
        <is>
          <t>Days: customers pay sooner, suppliers paid later</t>
        </is>
      </c>
      <c r="C17" s="65" t="n">
        <v>10</v>
      </c>
      <c r="D17" s="1" t="n"/>
      <c r="E17" s="1" t="n"/>
    </row>
    <row r="18">
      <c r="A18" s="1" t="n"/>
      <c r="B18" s="1" t="inlineStr">
        <is>
          <t>Cut to your largest cost (%)</t>
        </is>
      </c>
      <c r="C18" s="64" t="n">
        <v>10</v>
      </c>
      <c r="D18" s="1" t="n"/>
      <c r="E18" s="1" t="n"/>
    </row>
    <row r="19">
      <c r="A19" s="1" t="n"/>
      <c r="B19" s="1" t="n"/>
      <c r="C19" s="1" t="n"/>
      <c r="D19" s="1" t="n"/>
      <c r="E19" s="1" t="n"/>
    </row>
    <row r="20" ht="20" customHeight="1">
      <c r="A20" s="1" t="n"/>
      <c r="B20" s="5" t="inlineStr">
        <is>
          <t xml:space="preserve">  What they are worth</t>
        </is>
      </c>
      <c r="C20" s="6" t="n"/>
      <c r="D20" s="6" t="n"/>
      <c r="E20" s="6" t="n"/>
    </row>
    <row r="21">
      <c r="A21" s="1" t="n"/>
      <c r="B21" s="1" t="n"/>
      <c r="C21" s="1" t="n"/>
      <c r="D21" s="1" t="n"/>
      <c r="E21" s="1" t="n"/>
    </row>
    <row r="22" ht="26" customHeight="1">
      <c r="A22" s="1" t="n"/>
      <c r="B22" s="28" t="inlineStr">
        <is>
          <t>Lever</t>
        </is>
      </c>
      <c r="C22" s="29" t="inlineStr">
        <is>
          <t>A month</t>
        </is>
      </c>
      <c r="D22" s="29" t="inlineStr">
        <is>
          <t>A year</t>
        </is>
      </c>
      <c r="E22" s="29" t="inlineStr">
        <is>
          <t>Once</t>
        </is>
      </c>
    </row>
    <row r="23">
      <c r="A23" s="1" t="n"/>
      <c r="B23" s="1" t="inlineStr">
        <is>
          <t>Price</t>
        </is>
      </c>
      <c r="C23" s="62">
        <f>ROUNDDOWN($C$8*$C$15/100,2)</f>
        <v/>
      </c>
      <c r="D23" s="62">
        <f>C23*12</f>
        <v/>
      </c>
      <c r="E23" s="1" t="n"/>
    </row>
    <row r="24">
      <c r="A24" s="1" t="n"/>
      <c r="B24" s="1" t="inlineStr">
        <is>
          <t>Costs</t>
        </is>
      </c>
      <c r="C24" s="62">
        <f>ROUNDDOWN(($C$9+$C$10)*$C$16/100,2)</f>
        <v/>
      </c>
      <c r="D24" s="62">
        <f>C24*12</f>
        <v/>
      </c>
      <c r="E24" s="1" t="n"/>
    </row>
    <row r="25">
      <c r="A25" s="1" t="n"/>
      <c r="B25" s="1" t="inlineStr">
        <is>
          <t>Collections</t>
        </is>
      </c>
      <c r="C25" s="1" t="n"/>
      <c r="D25" s="1" t="n"/>
      <c r="E25" s="62">
        <f>IF(AND($C$8&gt;0,INT($C$11/ROUNDDOWN($C$8/30,2))&gt;$C$17),ROUNDDOWN($C$8/30,2)*$C$17,0)</f>
        <v/>
      </c>
    </row>
    <row r="26">
      <c r="A26" s="1" t="n"/>
      <c r="B26" s="1" t="inlineStr">
        <is>
          <t>Biggest costs</t>
        </is>
      </c>
      <c r="C26" s="62">
        <f>ROUNDDOWN($C$28*$C$18/100,2)</f>
        <v/>
      </c>
      <c r="D26" s="62">
        <f>C26*12</f>
        <v/>
      </c>
      <c r="E26" s="1" t="n"/>
    </row>
    <row r="27">
      <c r="A27" s="1" t="n"/>
      <c r="B27" s="1" t="n"/>
      <c r="C27" s="1" t="n"/>
      <c r="D27" s="1" t="n"/>
      <c r="E27" s="1" t="n"/>
    </row>
    <row r="28">
      <c r="A28" s="1" t="n"/>
      <c r="B28" s="1" t="inlineStr">
        <is>
          <t>Largest cost: Salaries</t>
        </is>
      </c>
      <c r="C28" s="62" t="n">
        <v>14200</v>
      </c>
      <c r="D28" s="1" t="n"/>
      <c r="E28" s="1" t="n"/>
    </row>
    <row r="29">
      <c r="A29" s="1" t="n"/>
      <c r="B29" s="1" t="inlineStr">
        <is>
          <t>Sales needed each month to cover every cost</t>
        </is>
      </c>
      <c r="C29" s="60">
        <f>IF($C$8&gt;$C$9,ROUNDDOWN($C$10/(($C$8-$C$9)/$C$8),2),0)</f>
        <v/>
      </c>
      <c r="D29" s="1" t="n"/>
      <c r="E29" s="1" t="n"/>
    </row>
    <row r="30">
      <c r="A30" s="1" t="n"/>
      <c r="B30" s="1" t="n"/>
      <c r="C30" s="1" t="n"/>
      <c r="D30" s="1" t="n"/>
      <c r="E30" s="1" t="n"/>
    </row>
    <row r="31" ht="20" customHeight="1">
      <c r="A31" s="1" t="n"/>
      <c r="B31" s="24" t="inlineStr">
        <is>
          <t xml:space="preserve">  Check: at the default inputs these equal your report</t>
        </is>
      </c>
      <c r="C31" s="6" t="n"/>
      <c r="D31" s="6" t="n"/>
      <c r="E31" s="6" t="n"/>
    </row>
    <row r="32">
      <c r="A32" s="1" t="n"/>
      <c r="B32" s="1" t="n"/>
      <c r="C32" s="1" t="n"/>
      <c r="D32" s="1" t="n"/>
      <c r="E32" s="1" t="n"/>
    </row>
    <row r="33">
      <c r="A33" s="1" t="n"/>
      <c r="B33" s="1" t="inlineStr">
        <is>
          <t>Price: report says</t>
        </is>
      </c>
      <c r="C33" s="62" t="n">
        <v>2727.96</v>
      </c>
      <c r="D33" s="66">
        <f>IF(ABS(D23-C33)&lt;0.005,"Matches","Changed by your inputs")</f>
        <v/>
      </c>
      <c r="E33" s="1" t="n"/>
    </row>
    <row r="34">
      <c r="A34" s="1" t="n"/>
      <c r="B34" s="1" t="inlineStr">
        <is>
          <t>Costs: report says</t>
        </is>
      </c>
      <c r="C34" s="62" t="n">
        <v>2136.96</v>
      </c>
      <c r="D34" s="66">
        <f>IF(ABS(D24-C34)&lt;0.005,"Matches","Changed by your inputs")</f>
        <v/>
      </c>
      <c r="E34" s="1" t="n"/>
    </row>
    <row r="35">
      <c r="A35" s="1" t="n"/>
      <c r="B35" s="1" t="inlineStr">
        <is>
          <t>Collections: report says</t>
        </is>
      </c>
      <c r="C35" s="62" t="n">
        <v>7577.7</v>
      </c>
      <c r="D35" s="66">
        <f>IF(ABS(E25-C35)&lt;0.005,"Matches","Changed by your inputs")</f>
        <v/>
      </c>
      <c r="E35" s="1" t="n"/>
    </row>
    <row r="36">
      <c r="A36" s="1" t="n"/>
      <c r="B36" s="1" t="inlineStr">
        <is>
          <t>Biggest costs: report says</t>
        </is>
      </c>
      <c r="C36" s="62" t="n">
        <v>17040</v>
      </c>
      <c r="D36" s="66">
        <f>IF(ABS(D26-C36)&lt;0.005,"Matches","Changed by your inputs")</f>
        <v/>
      </c>
      <c r="E36" s="1" t="n"/>
    </row>
    <row r="37">
      <c r="A37" s="1" t="n"/>
      <c r="B37" s="1" t="n"/>
      <c r="C37" s="1" t="n"/>
      <c r="D37" s="1" t="n"/>
      <c r="E37" s="1" t="n"/>
    </row>
    <row r="38" ht="26" customHeight="1">
      <c r="A38" s="1" t="n"/>
      <c r="B38" s="18" t="inlineStr">
        <is>
          <t>Arithmetic, not advice: you know which levers your customers and suppliers will bear. Nothing you change here changes your report.</t>
        </is>
      </c>
      <c r="C38" s="1" t="n"/>
      <c r="D38" s="1" t="n"/>
      <c r="E38" s="1" t="n"/>
    </row>
    <row r="39">
      <c r="A39" s="1" t="n"/>
      <c r="B39" s="1" t="n"/>
      <c r="C39" s="1" t="n"/>
      <c r="D39" s="1" t="n"/>
      <c r="E39" s="1" t="n"/>
    </row>
    <row r="40">
      <c r="A40" s="1" t="n"/>
      <c r="B40" s="11" t="inlineStr">
        <is>
          <t>Prepared for management use. Not audited, reviewed or examined by an independent accountant; no assurance is expressed. The PDF report is the record — this workbook is a working copy.</t>
        </is>
      </c>
      <c r="C40" s="1" t="n"/>
      <c r="D40" s="1" t="n"/>
      <c r="E40" s="1" t="n"/>
    </row>
  </sheetData>
  <sheetProtection selectLockedCells="0" selectUnlockedCells="0" sheet="1" objects="0" insertRows="1" insertHyperlinks="1" autoFilter="1" scenarios="0" formatColumns="1" deleteColumns="1" insertColumns="1" pivotTables="1" deleteRows="1" formatCells="1" formatRows="1" sort="1"/>
  <mergeCells count="5">
    <mergeCell ref="B31:E31"/>
    <mergeCell ref="B13:E13"/>
    <mergeCell ref="B6:E6"/>
    <mergeCell ref="B38:E38"/>
    <mergeCell ref="B20:E20"/>
  </mergeCells>
  <pageMargins left="0.75" right="0.75" top="1" bottom="1" header="0.5" footer="0.5"/>
</worksheet>
</file>

<file path=xl/worksheets/sheet6.xml><?xml version="1.0" encoding="utf-8"?>
<worksheet xmlns="http://schemas.openxmlformats.org/spreadsheetml/2006/main">
  <sheetPr>
    <tabColor rgb="00B8860B"/>
    <outlinePr summaryBelow="1" summaryRight="1"/>
    <pageSetUpPr/>
  </sheetPr>
  <dimension ref="A1:F28"/>
  <sheetViews>
    <sheetView showGridLines="0" workbookViewId="0">
      <selection activeCell="A1" sqref="A1"/>
    </sheetView>
  </sheetViews>
  <sheetFormatPr baseColWidth="8" defaultRowHeight="15"/>
  <cols>
    <col width="2.2" customWidth="1" min="1" max="1"/>
    <col width="40" customWidth="1" min="2" max="2"/>
    <col width="20" customWidth="1" min="3" max="3"/>
    <col width="20" customWidth="1" min="4" max="4"/>
    <col width="16" customWidth="1" min="5" max="5"/>
    <col width="30" customWidth="1" min="6" max="6"/>
  </cols>
  <sheetData>
    <row r="1">
      <c r="A1" s="1" t="n"/>
      <c r="B1" s="1" t="n"/>
      <c r="C1" s="1" t="n"/>
      <c r="D1" s="1" t="n"/>
      <c r="E1" s="1" t="n"/>
      <c r="F1" s="1" t="n"/>
    </row>
    <row r="2" ht="34" customHeight="1">
      <c r="A2" s="1" t="n"/>
      <c r="B2" s="2" t="inlineStr">
        <is>
          <t>Build the dream</t>
        </is>
      </c>
      <c r="C2" s="1" t="n"/>
      <c r="D2" s="1" t="n"/>
      <c r="E2" s="1" t="n"/>
      <c r="F2" s="1" t="n"/>
    </row>
    <row r="3">
      <c r="A3" s="1" t="n"/>
      <c r="B3" s="3" t="inlineStr">
        <is>
          <t>What the business can already afford</t>
        </is>
      </c>
      <c r="C3" s="1" t="n"/>
      <c r="D3" s="1" t="n"/>
      <c r="E3" s="1" t="n"/>
      <c r="F3" s="1" t="n"/>
    </row>
    <row r="4">
      <c r="A4" s="1" t="n"/>
      <c r="B4" s="1" t="n"/>
      <c r="C4" s="1" t="n"/>
      <c r="D4" s="1" t="n"/>
      <c r="E4" s="1" t="n"/>
      <c r="F4" s="1" t="n"/>
    </row>
    <row r="5">
      <c r="A5" s="1" t="n"/>
      <c r="B5" s="1" t="n"/>
      <c r="C5" s="1" t="n"/>
      <c r="D5" s="1" t="n"/>
      <c r="E5" s="1" t="n"/>
      <c r="F5" s="1" t="n"/>
    </row>
    <row r="6" ht="24" customHeight="1">
      <c r="A6" s="1" t="n"/>
      <c r="B6" s="20" t="n">
        <v>4925</v>
      </c>
      <c r="C6" s="19" t="n">
        <v>59100</v>
      </c>
      <c r="D6" s="67" t="n">
        <v>2.8</v>
      </c>
      <c r="E6" s="1" t="n"/>
      <c r="F6" s="1" t="n"/>
    </row>
    <row r="7">
      <c r="A7" s="1" t="n"/>
      <c r="B7" s="23" t="inlineStr">
        <is>
          <t>A MONTH TO BUILD WITH</t>
        </is>
      </c>
      <c r="C7" s="23" t="inlineStr">
        <is>
          <t>OVER A YEAR</t>
        </is>
      </c>
      <c r="D7" s="23" t="inlineStr">
        <is>
          <t>MONTHS OF CASH COVER</t>
        </is>
      </c>
      <c r="E7" s="1" t="n"/>
      <c r="F7" s="1" t="n"/>
    </row>
    <row r="8">
      <c r="A8" s="1" t="n"/>
      <c r="B8" s="1" t="n"/>
      <c r="C8" s="1" t="n"/>
      <c r="D8" s="1" t="n"/>
      <c r="E8" s="1" t="n"/>
      <c r="F8" s="1" t="n"/>
    </row>
    <row r="9" ht="30" customHeight="1">
      <c r="A9" s="1" t="n"/>
      <c r="B9" s="59" t="inlineStr">
        <is>
          <t>Your business makes $4,925.00 a month (average profit over the last 3 months). That is what is available each month to fund a role, a loan repayment or growth — without touching what you already have.</t>
        </is>
      </c>
      <c r="C9" s="1" t="n"/>
      <c r="D9" s="1" t="n"/>
      <c r="E9" s="1" t="n"/>
      <c r="F9" s="1" t="n"/>
    </row>
    <row r="10" ht="30" customHeight="1">
      <c r="A10" s="1" t="n"/>
      <c r="B10" s="59" t="inlineStr">
        <is>
          <t>Over a year that is $59,100.00 — $66,636.00 if the yearly leaks below prove real and are stopped. That is the room you have to build with.</t>
        </is>
      </c>
      <c r="C10" s="1" t="n"/>
      <c r="D10" s="1" t="n"/>
      <c r="E10" s="1" t="n"/>
      <c r="F10" s="1" t="n"/>
    </row>
    <row r="11" ht="30" customHeight="1">
      <c r="A11" s="1" t="n"/>
      <c r="B11" s="59" t="inlineStr">
        <is>
          <t>Your cash would pay 2.8 months of costs even if no money came in, measured against your average monthly costs over the last 3 months.</t>
        </is>
      </c>
      <c r="C11" s="1" t="n"/>
      <c r="D11" s="1" t="n"/>
      <c r="E11" s="1" t="n"/>
      <c r="F11" s="1" t="n"/>
    </row>
    <row r="12" ht="30" customHeight="1">
      <c r="A12" s="1" t="n"/>
      <c r="B12" s="59" t="inlineStr">
        <is>
          <t>A three-month cushion is $53,424.99: $3,344.99 to go.</t>
        </is>
      </c>
      <c r="C12" s="1" t="n"/>
      <c r="D12" s="1" t="n"/>
      <c r="E12" s="1" t="n"/>
      <c r="F12" s="1" t="n"/>
    </row>
    <row r="13" ht="30" customHeight="1">
      <c r="A13" s="1" t="n"/>
      <c r="B13" s="59" t="inlineStr">
        <is>
          <t>The yearly leaks found this month come to $7,536.00 a year — $628.00 a month, if every one proves real and is stopped.</t>
        </is>
      </c>
      <c r="C13" s="1" t="n"/>
      <c r="D13" s="1" t="n"/>
      <c r="E13" s="1" t="n"/>
      <c r="F13" s="1" t="n"/>
    </row>
    <row r="14" ht="30" customHeight="1">
      <c r="A14" s="1" t="n"/>
      <c r="B14" s="59" t="inlineStr">
        <is>
          <t>Separately, $14,275.00 is waiting to be recovered or collected, once.</t>
        </is>
      </c>
      <c r="C14" s="1" t="n"/>
      <c r="D14" s="1" t="n"/>
      <c r="E14" s="1" t="n"/>
      <c r="F14" s="1" t="n"/>
    </row>
    <row r="15">
      <c r="A15" s="1" t="n"/>
      <c r="B15" s="1" t="n"/>
      <c r="C15" s="1" t="n"/>
      <c r="D15" s="1" t="n"/>
      <c r="E15" s="1" t="n"/>
      <c r="F15" s="1" t="n"/>
    </row>
    <row r="16" ht="20" customHeight="1">
      <c r="A16" s="1" t="n"/>
      <c r="B16" s="24" t="inlineStr">
        <is>
          <t xml:space="preserve">  Your goals</t>
        </is>
      </c>
      <c r="C16" s="6" t="n"/>
      <c r="D16" s="6" t="n"/>
      <c r="E16" s="6" t="n"/>
      <c r="F16" s="6" t="n"/>
    </row>
    <row r="17">
      <c r="A17" s="1" t="n"/>
      <c r="B17" s="1" t="n"/>
      <c r="C17" s="1" t="n"/>
      <c r="D17" s="1" t="n"/>
      <c r="E17" s="1" t="n"/>
      <c r="F17" s="1" t="n"/>
    </row>
    <row r="18" ht="26" customHeight="1">
      <c r="A18" s="1" t="n"/>
      <c r="B18" s="28" t="inlineStr">
        <is>
          <t>Goal</t>
        </is>
      </c>
      <c r="C18" s="29" t="inlineStr">
        <is>
          <t>Now</t>
        </is>
      </c>
      <c r="D18" s="29" t="inlineStr">
        <is>
          <t>Target</t>
        </is>
      </c>
      <c r="E18" s="29" t="inlineStr">
        <is>
          <t>Progress</t>
        </is>
      </c>
      <c r="F18" s="29" t="inlineStr">
        <is>
          <t>Measured by</t>
        </is>
      </c>
    </row>
    <row r="19">
      <c r="A19" s="1" t="n"/>
      <c r="B19" s="30" t="inlineStr">
        <is>
          <t>★ BHAG: A $1m business by 2028</t>
        </is>
      </c>
      <c r="C19" s="1" t="inlineStr">
        <is>
          <t>$255,927.50</t>
        </is>
      </c>
      <c r="D19" s="1" t="inlineStr">
        <is>
          <t>$1,000,000.00</t>
        </is>
      </c>
      <c r="E19" s="68" t="n">
        <v>0.256</v>
      </c>
      <c r="F19" s="1" t="inlineStr">
        <is>
          <t>Revenue over 12 months</t>
        </is>
      </c>
    </row>
    <row r="20">
      <c r="A20" s="1" t="n"/>
      <c r="B20" s="33" t="inlineStr">
        <is>
          <t>$24k months</t>
        </is>
      </c>
      <c r="C20" s="1" t="inlineStr">
        <is>
          <t>$24,500.00</t>
        </is>
      </c>
      <c r="D20" s="1" t="inlineStr">
        <is>
          <t>$24,000.00</t>
        </is>
      </c>
      <c r="E20" s="68" t="n">
        <v>1.021</v>
      </c>
      <c r="F20" s="1" t="inlineStr">
        <is>
          <t>Monthly revenue — reached</t>
        </is>
      </c>
    </row>
    <row r="21">
      <c r="A21" s="1" t="n"/>
      <c r="B21" s="30" t="inlineStr">
        <is>
          <t>Three months of cash cover</t>
        </is>
      </c>
      <c r="C21" s="1" t="inlineStr">
        <is>
          <t>2.8 months</t>
        </is>
      </c>
      <c r="D21" s="1" t="inlineStr">
        <is>
          <t>3.0 months</t>
        </is>
      </c>
      <c r="E21" s="68" t="n">
        <v>0.9329999999999999</v>
      </c>
      <c r="F21" s="1" t="inlineStr">
        <is>
          <t>Months of cash cover</t>
        </is>
      </c>
    </row>
    <row r="22">
      <c r="A22" s="1" t="n"/>
      <c r="B22" s="1" t="n"/>
      <c r="C22" s="1" t="n"/>
      <c r="D22" s="1" t="n"/>
      <c r="E22" s="1" t="n"/>
      <c r="F22" s="1" t="n"/>
    </row>
    <row r="23" ht="20" customHeight="1">
      <c r="A23" s="1" t="n"/>
      <c r="B23" s="63" t="inlineStr">
        <is>
          <t xml:space="preserve">  What you have already done</t>
        </is>
      </c>
      <c r="C23" s="6" t="n"/>
      <c r="D23" s="6" t="n"/>
      <c r="E23" s="6" t="n"/>
      <c r="F23" s="6" t="n"/>
    </row>
    <row r="24">
      <c r="A24" s="1" t="n"/>
      <c r="B24" s="1" t="n"/>
      <c r="C24" s="1" t="n"/>
      <c r="D24" s="1" t="n"/>
      <c r="E24" s="1" t="n"/>
      <c r="F24" s="1" t="n"/>
    </row>
    <row r="25">
      <c r="A25" s="1" t="n"/>
      <c r="B25" s="69" t="inlineStr">
        <is>
          <t>★  $24k months</t>
        </is>
      </c>
      <c r="C25" s="1" t="inlineStr">
        <is>
          <t>Reached in 2026-05</t>
        </is>
      </c>
      <c r="D25" s="1" t="n"/>
      <c r="E25" s="1" t="n"/>
      <c r="F25" s="1" t="n"/>
    </row>
    <row r="26">
      <c r="A26" s="1" t="n"/>
      <c r="B26" s="69" t="inlineStr">
        <is>
          <t>★  First profitable quarter</t>
        </is>
      </c>
      <c r="C26" s="1" t="inlineStr">
        <is>
          <t>Reached in 2026-03</t>
        </is>
      </c>
      <c r="D26" s="1" t="n"/>
      <c r="E26" s="1" t="n"/>
      <c r="F26" s="1" t="n"/>
    </row>
    <row r="27">
      <c r="A27" s="1" t="n"/>
      <c r="B27" s="1" t="n"/>
      <c r="C27" s="1" t="n"/>
      <c r="D27" s="1" t="n"/>
      <c r="E27" s="1" t="n"/>
      <c r="F27" s="1" t="n"/>
    </row>
    <row r="28">
      <c r="A28" s="1" t="n"/>
      <c r="B28" s="11" t="inlineStr">
        <is>
          <t>Prepared for management use. Not audited, reviewed or examined by an independent accountant; no assurance is expressed. The PDF report is the record — this workbook is a working copy.</t>
        </is>
      </c>
      <c r="C28" s="1" t="n"/>
      <c r="D28" s="1" t="n"/>
      <c r="E28" s="1" t="n"/>
      <c r="F28" s="1" t="n"/>
    </row>
  </sheetData>
  <sheetProtection selectLockedCells="0" selectUnlockedCells="0" sheet="1" objects="0" insertRows="1" insertHyperlinks="1" autoFilter="1" scenarios="0" formatColumns="1" deleteColumns="1" insertColumns="1" pivotTables="1" deleteRows="1" formatCells="1" formatRows="1" sort="1"/>
  <mergeCells count="8">
    <mergeCell ref="B12:F12"/>
    <mergeCell ref="B16:F16"/>
    <mergeCell ref="B10:F10"/>
    <mergeCell ref="B11:F11"/>
    <mergeCell ref="B23:F23"/>
    <mergeCell ref="B14:F14"/>
    <mergeCell ref="B9:F9"/>
    <mergeCell ref="B13:F13"/>
  </mergeCells>
  <conditionalFormatting sqref="E19:E21">
    <cfRule type="dataBar" priority="1">
      <dataBar>
        <cfvo type="num" val="0"/>
        <cfvo type="num" val="1"/>
        <color rgb="00B8860B"/>
      </dataBar>
    </cfRule>
  </conditionalFormatting>
  <pageMargins left="0.75" right="0.75" top="1" bottom="1" header="0.5" footer="0.5"/>
</worksheet>
</file>

<file path=xl/worksheets/sheet7.xml><?xml version="1.0" encoding="utf-8"?>
<worksheet xmlns="http://schemas.openxmlformats.org/spreadsheetml/2006/main">
  <sheetPr>
    <tabColor rgb="000D2B4E"/>
    <outlinePr summaryBelow="1" summaryRight="1"/>
    <pageSetUpPr fitToPage="1"/>
  </sheetPr>
  <dimension ref="A1:E27"/>
  <sheetViews>
    <sheetView showGridLines="0" zoomScale="90" workbookViewId="0">
      <pane xSplit="2" ySplit="8" topLeftCell="C9"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18" customWidth="1" min="3" max="3"/>
    <col width="38" customWidth="1" min="4" max="4"/>
    <col width="52" customWidth="1" min="5" max="5"/>
  </cols>
  <sheetData>
    <row r="1">
      <c r="A1" s="1" t="n"/>
      <c r="B1" s="1" t="n"/>
      <c r="C1" s="1" t="n"/>
      <c r="D1" s="1" t="n"/>
      <c r="E1" s="1" t="n"/>
    </row>
    <row r="2" ht="34" customHeight="1">
      <c r="A2" s="1" t="n"/>
      <c r="B2" s="2" t="inlineStr">
        <is>
          <t>Income statement</t>
        </is>
      </c>
      <c r="C2" s="1" t="n"/>
      <c r="D2" s="1" t="n"/>
      <c r="E2" s="1" t="n"/>
    </row>
    <row r="3">
      <c r="A3" s="1" t="n"/>
      <c r="B3" s="3" t="inlineStr">
        <is>
          <t>May 2026</t>
        </is>
      </c>
      <c r="C3" s="1" t="n"/>
      <c r="D3" s="1" t="n"/>
      <c r="E3" s="1" t="n"/>
    </row>
    <row r="4">
      <c r="A4" s="1" t="n"/>
      <c r="B4" s="4" t="inlineStr">
        <is>
          <t>As your accounting system states it, after the reconciliation passed. Locked figures are what the report attests to.</t>
        </is>
      </c>
      <c r="C4" s="1" t="n"/>
      <c r="D4" s="1" t="n"/>
      <c r="E4" s="1" t="n"/>
    </row>
    <row r="5">
      <c r="A5" s="1" t="n"/>
      <c r="B5" s="1" t="n"/>
      <c r="C5" s="1" t="n"/>
      <c r="D5" s="1" t="n"/>
      <c r="E5" s="1" t="n"/>
    </row>
    <row r="6" ht="20" customHeight="1">
      <c r="A6" s="1" t="n"/>
      <c r="B6" s="5" t="inlineStr">
        <is>
          <t xml:space="preserve">  PROFIT AND LOSS</t>
        </is>
      </c>
      <c r="C6" s="6" t="n"/>
      <c r="D6" s="6" t="n"/>
      <c r="E6" s="6" t="n"/>
    </row>
    <row r="7">
      <c r="A7" s="1" t="n"/>
      <c r="B7" s="1" t="n"/>
      <c r="C7" s="1" t="n"/>
      <c r="D7" s="1" t="n"/>
      <c r="E7" s="1" t="n"/>
    </row>
    <row r="8" ht="26" customHeight="1">
      <c r="A8" s="1" t="n"/>
      <c r="B8" s="28" t="inlineStr">
        <is>
          <t>Line</t>
        </is>
      </c>
      <c r="C8" s="29" t="inlineStr">
        <is>
          <t>May 2026</t>
        </is>
      </c>
      <c r="D8" s="29" t="inlineStr">
        <is>
          <t>Basis</t>
        </is>
      </c>
      <c r="E8" s="29" t="inlineStr">
        <is>
          <t>Note</t>
        </is>
      </c>
    </row>
    <row r="9">
      <c r="A9" s="1" t="n"/>
      <c r="B9" s="30" t="inlineStr">
        <is>
          <t>Revenue</t>
        </is>
      </c>
      <c r="C9" s="31" t="n">
        <v>24500</v>
      </c>
      <c r="D9" s="70" t="inlineStr">
        <is>
          <t>As stated by your accounting system</t>
        </is>
      </c>
      <c r="E9" s="70" t="n"/>
    </row>
    <row r="10">
      <c r="A10" s="1" t="n"/>
      <c r="B10" s="33" t="inlineStr">
        <is>
          <t>Cost of sales</t>
        </is>
      </c>
      <c r="C10" s="34" t="n">
        <v>0</v>
      </c>
      <c r="D10" s="71" t="inlineStr">
        <is>
          <t>As stated by your accounting system</t>
        </is>
      </c>
      <c r="E10" s="71" t="n"/>
    </row>
    <row r="11">
      <c r="A11" s="1" t="n"/>
      <c r="B11" s="36" t="inlineStr">
        <is>
          <t>Gross profit</t>
        </is>
      </c>
      <c r="C11" s="37" t="n">
        <v>24500</v>
      </c>
      <c r="D11" s="72" t="inlineStr">
        <is>
          <t>As stated by your accounting system</t>
        </is>
      </c>
      <c r="E11" s="72" t="inlineStr">
        <is>
          <t>Revenue less cost of sales.</t>
        </is>
      </c>
    </row>
    <row r="12">
      <c r="A12" s="1" t="n"/>
      <c r="B12" s="33" t="inlineStr">
        <is>
          <t>Operating expenses</t>
        </is>
      </c>
      <c r="C12" s="34" t="n">
        <v>-17945</v>
      </c>
      <c r="D12" s="71" t="inlineStr">
        <is>
          <t>As stated by your accounting system</t>
        </is>
      </c>
      <c r="E12" s="71" t="n"/>
    </row>
    <row r="13">
      <c r="A13" s="1" t="n"/>
      <c r="B13" s="36" t="inlineStr">
        <is>
          <t>Operating income</t>
        </is>
      </c>
      <c r="C13" s="37" t="n">
        <v>6555</v>
      </c>
      <c r="D13" s="72" t="inlineStr">
        <is>
          <t>As stated by your accounting system</t>
        </is>
      </c>
      <c r="E13" s="72" t="n"/>
    </row>
    <row r="14">
      <c r="A14" s="1" t="n"/>
      <c r="B14" s="39" t="inlineStr">
        <is>
          <t>Net income</t>
        </is>
      </c>
      <c r="C14" s="40" t="n">
        <v>6555</v>
      </c>
      <c r="D14" s="73" t="inlineStr">
        <is>
          <t>As stated by your accounting system</t>
        </is>
      </c>
      <c r="E14" s="73" t="inlineStr">
        <is>
          <t>Prior period: April 2026.</t>
        </is>
      </c>
    </row>
    <row r="15">
      <c r="A15" s="1" t="n"/>
      <c r="B15" s="1" t="n"/>
      <c r="C15" s="1" t="n"/>
      <c r="D15" s="1" t="n"/>
      <c r="E15" s="1" t="n"/>
    </row>
    <row r="16" ht="20" customHeight="1">
      <c r="A16" s="1" t="n"/>
      <c r="B16" s="5" t="inlineStr">
        <is>
          <t xml:space="preserve">  BY ACCOUNT</t>
        </is>
      </c>
      <c r="C16" s="6" t="n"/>
      <c r="D16" s="6" t="n"/>
      <c r="E16" s="6" t="n"/>
    </row>
    <row r="17">
      <c r="A17" s="1" t="n"/>
      <c r="B17" s="1" t="n"/>
      <c r="C17" s="1" t="n"/>
      <c r="D17" s="1" t="n"/>
      <c r="E17" s="1" t="n"/>
    </row>
    <row r="18" ht="26" customHeight="1">
      <c r="A18" s="1" t="n"/>
      <c r="B18" s="28" t="inlineStr">
        <is>
          <t>Account</t>
        </is>
      </c>
      <c r="C18" s="29" t="inlineStr">
        <is>
          <t>May 2026</t>
        </is>
      </c>
      <c r="D18" s="29" t="inlineStr">
        <is>
          <t>Last month</t>
        </is>
      </c>
      <c r="E18" s="29" t="inlineStr">
        <is>
          <t>Change</t>
        </is>
      </c>
    </row>
    <row r="19">
      <c r="A19" s="1" t="n"/>
      <c r="B19" s="74" t="inlineStr">
        <is>
          <t>Revenue</t>
        </is>
      </c>
      <c r="C19" s="1" t="n"/>
      <c r="D19" s="1" t="n"/>
      <c r="E19" s="1" t="n"/>
    </row>
    <row r="20">
      <c r="A20" s="1" t="n"/>
      <c r="B20" s="30" t="inlineStr">
        <is>
          <t xml:space="preserve">  Consulting fees</t>
        </is>
      </c>
      <c r="C20" s="31" t="n">
        <v>18500</v>
      </c>
      <c r="D20" s="31" t="n">
        <v>16100</v>
      </c>
      <c r="E20" s="31" t="n">
        <v>2400</v>
      </c>
    </row>
    <row r="21">
      <c r="A21" s="1" t="n"/>
      <c r="B21" s="33" t="inlineStr">
        <is>
          <t xml:space="preserve">  Retainer income</t>
        </is>
      </c>
      <c r="C21" s="34" t="n">
        <v>6000</v>
      </c>
      <c r="D21" s="34" t="n">
        <v>6000</v>
      </c>
      <c r="E21" s="34" t="n">
        <v>0</v>
      </c>
    </row>
    <row r="22">
      <c r="A22" s="1" t="n"/>
      <c r="B22" s="74" t="inlineStr">
        <is>
          <t>Operating expenses</t>
        </is>
      </c>
      <c r="C22" s="1" t="n"/>
      <c r="D22" s="1" t="n"/>
      <c r="E22" s="1" t="n"/>
    </row>
    <row r="23">
      <c r="A23" s="1" t="n"/>
      <c r="B23" s="30" t="inlineStr">
        <is>
          <t xml:space="preserve">  Salaries</t>
        </is>
      </c>
      <c r="C23" s="31" t="n">
        <v>14200</v>
      </c>
      <c r="D23" s="31" t="n">
        <v>14200</v>
      </c>
      <c r="E23" s="31" t="n">
        <v>0</v>
      </c>
    </row>
    <row r="24">
      <c r="A24" s="1" t="n"/>
      <c r="B24" s="33" t="inlineStr">
        <is>
          <t xml:space="preserve">  Rent</t>
        </is>
      </c>
      <c r="C24" s="34" t="n">
        <v>2800</v>
      </c>
      <c r="D24" s="34" t="n">
        <v>2800</v>
      </c>
      <c r="E24" s="34" t="n">
        <v>0</v>
      </c>
    </row>
    <row r="25">
      <c r="A25" s="1" t="n"/>
      <c r="B25" s="30" t="inlineStr">
        <is>
          <t xml:space="preserve">  Software</t>
        </is>
      </c>
      <c r="C25" s="31" t="n">
        <v>945</v>
      </c>
      <c r="D25" s="31" t="n">
        <v>880</v>
      </c>
      <c r="E25" s="31" t="n">
        <v>65</v>
      </c>
    </row>
    <row r="26">
      <c r="A26" s="1" t="n"/>
      <c r="B26" s="1" t="n"/>
      <c r="C26" s="1" t="n"/>
      <c r="D26" s="1" t="n"/>
      <c r="E26" s="1" t="n"/>
    </row>
    <row r="27">
      <c r="A27" s="1" t="n"/>
      <c r="B27" s="11" t="inlineStr">
        <is>
          <t>Prepared for management use. Not audited, reviewed or examined by an independent accountant; no assurance is expressed. The PDF report is the record — this workbook is a working copy.</t>
        </is>
      </c>
      <c r="C27" s="1" t="n"/>
      <c r="D27" s="1" t="n"/>
      <c r="E27" s="1" t="n"/>
    </row>
  </sheetData>
  <sheetProtection selectLockedCells="0" selectUnlockedCells="0" sheet="1" objects="0" insertRows="1" insertHyperlinks="1" autoFilter="1" scenarios="0" formatColumns="1" deleteColumns="1" insertColumns="1" pivotTables="1" deleteRows="1" formatCells="1" formatRows="1" sort="1"/>
  <mergeCells count="2">
    <mergeCell ref="B6:E6"/>
    <mergeCell ref="B16:E1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8.xml><?xml version="1.0" encoding="utf-8"?>
<worksheet xmlns="http://schemas.openxmlformats.org/spreadsheetml/2006/main">
  <sheetPr>
    <tabColor rgb="000D2B4E"/>
    <outlinePr summaryBelow="1" summaryRight="1"/>
    <pageSetUpPr fitToPage="1"/>
  </sheetPr>
  <dimension ref="A1:E27"/>
  <sheetViews>
    <sheetView showGridLines="0" zoomScale="90" workbookViewId="0">
      <pane xSplit="2" ySplit="8" topLeftCell="C9"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18" customWidth="1" min="3" max="3"/>
    <col width="18" customWidth="1" min="4" max="4"/>
    <col width="30" customWidth="1" min="5" max="5"/>
  </cols>
  <sheetData>
    <row r="1">
      <c r="A1" s="1" t="n"/>
      <c r="B1" s="1" t="n"/>
      <c r="C1" s="1" t="n"/>
      <c r="D1" s="1" t="n"/>
      <c r="E1" s="1" t="n"/>
    </row>
    <row r="2" ht="34" customHeight="1">
      <c r="A2" s="1" t="n"/>
      <c r="B2" s="2" t="inlineStr">
        <is>
          <t>Balance sheet</t>
        </is>
      </c>
      <c r="C2" s="1" t="n"/>
      <c r="D2" s="1" t="n"/>
      <c r="E2" s="1" t="n"/>
    </row>
    <row r="3">
      <c r="A3" s="1" t="n"/>
      <c r="B3" s="3" t="inlineStr">
        <is>
          <t>At 31 May 2026</t>
        </is>
      </c>
      <c r="C3" s="1" t="n"/>
      <c r="D3" s="1" t="n"/>
      <c r="E3" s="1" t="n"/>
    </row>
    <row r="4">
      <c r="A4" s="1" t="n"/>
      <c r="B4" s="4" t="inlineStr">
        <is>
          <t>Unaudited — prepared for management. Each line says what evidence it has.</t>
        </is>
      </c>
      <c r="C4" s="1" t="n"/>
      <c r="D4" s="1" t="n"/>
      <c r="E4" s="1" t="n"/>
    </row>
    <row r="5">
      <c r="A5" s="1" t="n"/>
      <c r="B5" s="1" t="n"/>
      <c r="C5" s="1" t="n"/>
      <c r="D5" s="1" t="n"/>
      <c r="E5" s="1" t="n"/>
    </row>
    <row r="6" ht="20" customHeight="1">
      <c r="A6" s="1" t="n"/>
      <c r="B6" s="5" t="inlineStr">
        <is>
          <t xml:space="preserve">  STATEMENT OF FINANCIAL POSITION</t>
        </is>
      </c>
      <c r="C6" s="6" t="n"/>
      <c r="D6" s="6" t="n"/>
      <c r="E6" s="6" t="n"/>
    </row>
    <row r="7">
      <c r="A7" s="1" t="n"/>
      <c r="B7" s="1" t="n"/>
      <c r="C7" s="1" t="n"/>
      <c r="D7" s="1" t="n"/>
      <c r="E7" s="1" t="n"/>
    </row>
    <row r="8" ht="26" customHeight="1">
      <c r="A8" s="1" t="n"/>
      <c r="B8" s="28" t="inlineStr"/>
      <c r="C8" s="29" t="inlineStr">
        <is>
          <t>31 May 2026</t>
        </is>
      </c>
      <c r="D8" s="29" t="inlineStr">
        <is>
          <t>30 April 2026</t>
        </is>
      </c>
      <c r="E8" s="29" t="inlineStr">
        <is>
          <t>Evidence</t>
        </is>
      </c>
    </row>
    <row r="9" ht="22" customHeight="1">
      <c r="A9" s="1" t="n"/>
      <c r="B9" s="75" t="inlineStr">
        <is>
          <t>Assets</t>
        </is>
      </c>
      <c r="C9" s="1" t="n"/>
      <c r="D9" s="1" t="n"/>
      <c r="E9" s="1" t="n"/>
    </row>
    <row r="10">
      <c r="A10" s="1" t="n"/>
      <c r="B10" s="30" t="inlineStr">
        <is>
          <t xml:space="preserve">  Business current account</t>
        </is>
      </c>
      <c r="C10" s="31" t="n">
        <v>50080</v>
      </c>
      <c r="D10" s="31" t="n">
        <v>48200</v>
      </c>
      <c r="E10" s="76" t="inlineStr">
        <is>
          <t>Verified to source</t>
        </is>
      </c>
    </row>
    <row r="11">
      <c r="A11" s="1" t="n"/>
      <c r="B11" s="33" t="inlineStr">
        <is>
          <t xml:space="preserve">  Accounts receivable</t>
        </is>
      </c>
      <c r="C11" s="34" t="n">
        <v>17375</v>
      </c>
      <c r="D11" s="34" t="n">
        <v>12400</v>
      </c>
      <c r="E11" s="77" t="inlineStr">
        <is>
          <t>Verified to source</t>
        </is>
      </c>
    </row>
    <row r="12">
      <c r="A12" s="1" t="n"/>
      <c r="B12" s="39" t="inlineStr">
        <is>
          <t>Total assets</t>
        </is>
      </c>
      <c r="C12" s="40">
        <f>SUM(C10:C11)</f>
        <v/>
      </c>
      <c r="D12" s="40">
        <f>SUM(D10:D11)</f>
        <v/>
      </c>
      <c r="E12" s="1" t="n"/>
    </row>
    <row r="13">
      <c r="A13" s="1" t="n"/>
      <c r="B13" s="1" t="n"/>
      <c r="C13" s="1" t="n"/>
      <c r="D13" s="1" t="n"/>
      <c r="E13" s="1" t="n"/>
    </row>
    <row r="14" ht="22" customHeight="1">
      <c r="A14" s="1" t="n"/>
      <c r="B14" s="75" t="inlineStr">
        <is>
          <t>Liabilities</t>
        </is>
      </c>
      <c r="C14" s="1" t="n"/>
      <c r="D14" s="1" t="n"/>
      <c r="E14" s="1" t="n"/>
    </row>
    <row r="15">
      <c r="A15" s="1" t="n"/>
      <c r="B15" s="30" t="inlineStr">
        <is>
          <t xml:space="preserve">  Accounts payable</t>
        </is>
      </c>
      <c r="C15" s="31" t="n">
        <v>9100</v>
      </c>
      <c r="D15" s="31" t="n">
        <v>8800</v>
      </c>
      <c r="E15" s="76" t="inlineStr">
        <is>
          <t>Verified to source</t>
        </is>
      </c>
    </row>
    <row r="16">
      <c r="A16" s="1" t="n"/>
      <c r="B16" s="39" t="inlineStr">
        <is>
          <t>Total liabilities</t>
        </is>
      </c>
      <c r="C16" s="40">
        <f>SUM(C15:C15)</f>
        <v/>
      </c>
      <c r="D16" s="40">
        <f>SUM(D15:D15)</f>
        <v/>
      </c>
      <c r="E16" s="1" t="n"/>
    </row>
    <row r="17">
      <c r="A17" s="1" t="n"/>
      <c r="B17" s="1" t="n"/>
      <c r="C17" s="1" t="n"/>
      <c r="D17" s="1" t="n"/>
      <c r="E17" s="1" t="n"/>
    </row>
    <row r="18" ht="22" customHeight="1">
      <c r="A18" s="1" t="n"/>
      <c r="B18" s="75" t="inlineStr">
        <is>
          <t>Equity</t>
        </is>
      </c>
      <c r="C18" s="1" t="n"/>
      <c r="D18" s="1" t="n"/>
      <c r="E18" s="1" t="n"/>
    </row>
    <row r="19">
      <c r="A19" s="1" t="n"/>
      <c r="B19" s="30" t="inlineStr">
        <is>
          <t xml:space="preserve">  Retained Earnings</t>
        </is>
      </c>
      <c r="C19" s="31" t="n">
        <v>58355</v>
      </c>
      <c r="D19" s="31" t="n">
        <v>51800</v>
      </c>
      <c r="E19" s="78" t="inlineStr">
        <is>
          <t>As stated by your accounting system</t>
        </is>
      </c>
    </row>
    <row r="20">
      <c r="A20" s="1" t="n"/>
      <c r="B20" s="39" t="inlineStr">
        <is>
          <t>Total equity</t>
        </is>
      </c>
      <c r="C20" s="40">
        <f>SUM(C19:C19)</f>
        <v/>
      </c>
      <c r="D20" s="40">
        <f>SUM(D19:D19)</f>
        <v/>
      </c>
      <c r="E20" s="1" t="n"/>
    </row>
    <row r="21">
      <c r="A21" s="1" t="n"/>
      <c r="B21" s="1" t="n"/>
      <c r="C21" s="1" t="n"/>
      <c r="D21" s="1" t="n"/>
      <c r="E21" s="1" t="n"/>
    </row>
    <row r="22">
      <c r="A22" s="1" t="n"/>
      <c r="B22" s="36" t="inlineStr">
        <is>
          <t>Assets less liabilities and equity</t>
        </is>
      </c>
      <c r="C22" s="37">
        <f>C12-C16-C20</f>
        <v/>
      </c>
      <c r="D22" s="1" t="n"/>
      <c r="E22" s="1" t="n"/>
    </row>
    <row r="23">
      <c r="A23" s="1" t="n"/>
      <c r="B23" s="79" t="inlineStr">
        <is>
          <t>Balances?</t>
        </is>
      </c>
      <c r="C23" s="80">
        <f>IF(ABS(C22)&lt;0.005,"PASS","FAIL")</f>
        <v/>
      </c>
      <c r="D23" s="1" t="n"/>
      <c r="E23" s="1" t="n"/>
    </row>
    <row r="24">
      <c r="A24" s="1" t="n"/>
      <c r="B24" s="1" t="n"/>
      <c r="C24" s="1" t="n"/>
      <c r="D24" s="1" t="n"/>
      <c r="E24" s="1" t="n"/>
    </row>
    <row r="25" ht="26" customHeight="1">
      <c r="A25" s="1" t="n"/>
      <c r="B25" s="18" t="inlineStr">
        <is>
          <t>Any inventory shown is the figure recorded in your accounting system. We do not value inventory and cannot see the stock movements behind it.</t>
        </is>
      </c>
      <c r="C25" s="1" t="n"/>
      <c r="D25" s="1" t="n"/>
      <c r="E25" s="1" t="n"/>
    </row>
    <row r="26">
      <c r="A26" s="1" t="n"/>
      <c r="B26" s="1" t="n"/>
      <c r="C26" s="1" t="n"/>
      <c r="D26" s="1" t="n"/>
      <c r="E26" s="1" t="n"/>
    </row>
    <row r="27">
      <c r="A27" s="1" t="n"/>
      <c r="B27" s="11" t="inlineStr">
        <is>
          <t>Prepared for management use. Not audited, reviewed or examined by an independent accountant; no assurance is expressed. The PDF report is the record — this workbook is a working copy.</t>
        </is>
      </c>
      <c r="C27" s="1" t="n"/>
      <c r="D27" s="1" t="n"/>
      <c r="E27" s="1" t="n"/>
    </row>
  </sheetData>
  <sheetProtection selectLockedCells="0" selectUnlockedCells="0" sheet="1" objects="0" insertRows="1" insertHyperlinks="1" autoFilter="1" scenarios="0" formatColumns="1" deleteColumns="1" insertColumns="1" pivotTables="1" deleteRows="1" formatCells="1" formatRows="1" sort="1"/>
  <mergeCells count="2">
    <mergeCell ref="B25:E25"/>
    <mergeCell ref="B6:E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9.xml><?xml version="1.0" encoding="utf-8"?>
<worksheet xmlns="http://schemas.openxmlformats.org/spreadsheetml/2006/main">
  <sheetPr>
    <tabColor rgb="000D2B4E"/>
    <outlinePr summaryBelow="1" summaryRight="1"/>
    <pageSetUpPr fitToPage="1"/>
  </sheetPr>
  <dimension ref="A1:D23"/>
  <sheetViews>
    <sheetView showGridLines="0" zoomScale="90" workbookViewId="0">
      <pane xSplit="2" ySplit="8" topLeftCell="C9" activePane="bottomRight" state="frozen"/>
      <selection pane="topRight"/>
      <selection pane="bottomLeft"/>
      <selection pane="bottomRight" activeCell="A1" sqref="A1"/>
    </sheetView>
  </sheetViews>
  <sheetFormatPr baseColWidth="8" defaultRowHeight="15"/>
  <cols>
    <col width="2.2" customWidth="1" min="1" max="1"/>
    <col width="44" customWidth="1" min="2" max="2"/>
    <col width="18" customWidth="1" min="3" max="3"/>
    <col width="30" customWidth="1" min="4" max="4"/>
  </cols>
  <sheetData>
    <row r="1">
      <c r="A1" s="1" t="n"/>
      <c r="B1" s="1" t="n"/>
      <c r="C1" s="1" t="n"/>
      <c r="D1" s="1" t="n"/>
    </row>
    <row r="2" ht="34" customHeight="1">
      <c r="A2" s="1" t="n"/>
      <c r="B2" s="2" t="inlineStr">
        <is>
          <t>Cash flow statement</t>
        </is>
      </c>
      <c r="C2" s="1" t="n"/>
      <c r="D2" s="1" t="n"/>
    </row>
    <row r="3">
      <c r="A3" s="1" t="n"/>
      <c r="B3" s="3" t="inlineStr">
        <is>
          <t>For May 2026</t>
        </is>
      </c>
      <c r="C3" s="1" t="n"/>
      <c r="D3" s="1" t="n"/>
    </row>
    <row r="4">
      <c r="A4" s="1" t="n"/>
      <c r="B4" s="4" t="inlineStr">
        <is>
          <t>What happened to your cash — not a forecast. Indirect method.</t>
        </is>
      </c>
      <c r="C4" s="1" t="n"/>
      <c r="D4" s="1" t="n"/>
    </row>
    <row r="5">
      <c r="A5" s="1" t="n"/>
      <c r="B5" s="1" t="n"/>
      <c r="C5" s="1" t="n"/>
      <c r="D5" s="1" t="n"/>
    </row>
    <row r="6" ht="20" customHeight="1">
      <c r="A6" s="1" t="n"/>
      <c r="B6" s="5" t="inlineStr">
        <is>
          <t xml:space="preserve">  WHERE THE CASH WENT</t>
        </is>
      </c>
      <c r="C6" s="6" t="n"/>
      <c r="D6" s="6" t="n"/>
    </row>
    <row r="7">
      <c r="A7" s="1" t="n"/>
      <c r="B7" s="1" t="n"/>
      <c r="C7" s="1" t="n"/>
      <c r="D7" s="1" t="n"/>
    </row>
    <row r="8" ht="26" customHeight="1">
      <c r="A8" s="1" t="n"/>
      <c r="B8" s="28" t="inlineStr"/>
      <c r="C8" s="29" t="inlineStr">
        <is>
          <t>May 2026</t>
        </is>
      </c>
      <c r="D8" s="29" t="inlineStr">
        <is>
          <t>Evidence</t>
        </is>
      </c>
    </row>
    <row r="9">
      <c r="A9" s="1" t="n"/>
      <c r="B9" s="30" t="inlineStr">
        <is>
          <t>Profit for the period</t>
        </is>
      </c>
      <c r="C9" s="31" t="n">
        <v>6555</v>
      </c>
      <c r="D9" s="31" t="n"/>
    </row>
    <row r="10">
      <c r="A10" s="1" t="n"/>
      <c r="B10" s="30" t="inlineStr">
        <is>
          <t xml:space="preserve">  Accounts payable</t>
        </is>
      </c>
      <c r="C10" s="31" t="n">
        <v>300</v>
      </c>
      <c r="D10" s="81" t="inlineStr">
        <is>
          <t>Verified to source</t>
        </is>
      </c>
    </row>
    <row r="11">
      <c r="A11" s="1" t="n"/>
      <c r="B11" s="33" t="inlineStr">
        <is>
          <t xml:space="preserve">  Accounts receivable</t>
        </is>
      </c>
      <c r="C11" s="34" t="n">
        <v>-4975</v>
      </c>
      <c r="D11" s="82" t="inlineStr">
        <is>
          <t>Verified to source</t>
        </is>
      </c>
    </row>
    <row r="12">
      <c r="A12" s="1" t="n"/>
      <c r="B12" s="36" t="inlineStr">
        <is>
          <t>Operating activities</t>
        </is>
      </c>
      <c r="C12" s="37">
        <f>SUM(C9:C11)</f>
        <v/>
      </c>
      <c r="D12" s="1" t="n"/>
    </row>
    <row r="13">
      <c r="A13" s="1" t="n"/>
      <c r="B13" s="36" t="inlineStr">
        <is>
          <t>Investing activities</t>
        </is>
      </c>
      <c r="C13" s="37" t="n">
        <v>0</v>
      </c>
      <c r="D13" s="1" t="n"/>
    </row>
    <row r="14">
      <c r="A14" s="1" t="n"/>
      <c r="B14" s="36" t="inlineStr">
        <is>
          <t>Financing activities</t>
        </is>
      </c>
      <c r="C14" s="37" t="n">
        <v>0</v>
      </c>
      <c r="D14" s="1" t="n"/>
    </row>
    <row r="15">
      <c r="A15" s="1" t="n"/>
      <c r="B15" s="1" t="n"/>
      <c r="C15" s="1" t="n"/>
      <c r="D15" s="1" t="n"/>
    </row>
    <row r="16">
      <c r="A16" s="1" t="n"/>
      <c r="B16" s="39" t="inlineStr">
        <is>
          <t>Net change in cash</t>
        </is>
      </c>
      <c r="C16" s="40">
        <f>C12+C13+C14</f>
        <v/>
      </c>
      <c r="D16" s="1" t="n"/>
    </row>
    <row r="17">
      <c r="A17" s="1" t="n"/>
      <c r="B17" s="30" t="inlineStr">
        <is>
          <t>Opening cash</t>
        </is>
      </c>
      <c r="C17" s="31" t="n">
        <v>48200</v>
      </c>
      <c r="D17" s="1" t="n"/>
    </row>
    <row r="18">
      <c r="A18" s="1" t="n"/>
      <c r="B18" s="30" t="inlineStr">
        <is>
          <t>Closing cash</t>
        </is>
      </c>
      <c r="C18" s="31" t="n">
        <v>50080</v>
      </c>
      <c r="D18" s="1" t="n"/>
    </row>
    <row r="19">
      <c r="A19" s="1" t="n"/>
      <c r="B19" s="79" t="inlineStr">
        <is>
          <t>Explains the whole movement?</t>
        </is>
      </c>
      <c r="C19" s="80">
        <f>IF(ABS(C16-(C18-C17))&lt;0.005,"PASS","FAIL")</f>
        <v/>
      </c>
      <c r="D19" s="1" t="n"/>
    </row>
    <row r="20">
      <c r="A20" s="1" t="n"/>
      <c r="B20" s="1" t="n"/>
      <c r="C20" s="1" t="n"/>
      <c r="D20" s="1" t="n"/>
    </row>
    <row r="21" ht="26" customHeight="1">
      <c r="A21" s="1" t="n"/>
      <c r="B21" s="18" t="inlineStr">
        <is>
          <t>Prepared by the indirect method: profit for the period, adjusted for the movement in what you are owed, what you owe, and what you hold. Each account is shown as operating, investing or financing based on where your accounting system files it. If something is in the wrong section, tell us and we will correct it for every future report.</t>
        </is>
      </c>
      <c r="C21" s="1" t="n"/>
      <c r="D21" s="1" t="n"/>
    </row>
    <row r="22">
      <c r="A22" s="1" t="n"/>
      <c r="B22" s="1" t="n"/>
      <c r="C22" s="1" t="n"/>
      <c r="D22" s="1" t="n"/>
    </row>
    <row r="23">
      <c r="A23" s="1" t="n"/>
      <c r="B23" s="11" t="inlineStr">
        <is>
          <t>Prepared for management use. Not audited, reviewed or examined by an independent accountant; no assurance is expressed. The PDF report is the record — this workbook is a working copy.</t>
        </is>
      </c>
      <c r="C23" s="1" t="n"/>
      <c r="D23" s="1" t="n"/>
    </row>
  </sheetData>
  <sheetProtection selectLockedCells="0" selectUnlockedCells="0" sheet="1" objects="0" insertRows="1" insertHyperlinks="1" autoFilter="1" scenarios="0" formatColumns="1" deleteColumns="1" insertColumns="1" pivotTables="1" deleteRows="1" formatCells="1" formatRows="1" sort="1"/>
  <mergeCells count="2">
    <mergeCell ref="B6:D6"/>
    <mergeCell ref="B21:D21"/>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10.xml><?xml version="1.0" encoding="utf-8"?>
<worksheet xmlns="http://schemas.openxmlformats.org/spreadsheetml/2006/main">
  <sheetPr>
    <tabColor rgb="000D2B4E"/>
    <outlinePr summaryBelow="1" summaryRight="1"/>
    <pageSetUpPr/>
  </sheetPr>
  <dimension ref="A1:R32"/>
  <sheetViews>
    <sheetView showGridLines="0" workbookViewId="0">
      <selection activeCell="A1" sqref="A1"/>
    </sheetView>
  </sheetViews>
  <sheetFormatPr baseColWidth="8" defaultRowHeight="15"/>
  <cols>
    <col width="2.2"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s>
  <sheetData>
    <row r="1">
      <c r="A1" s="1" t="n"/>
      <c r="B1" s="1" t="n"/>
      <c r="C1" s="1" t="n"/>
      <c r="D1" s="1" t="n"/>
      <c r="E1" s="1" t="n"/>
      <c r="F1" s="1" t="n"/>
      <c r="G1" s="1" t="n"/>
      <c r="H1" s="1" t="n"/>
      <c r="I1" s="1" t="n"/>
      <c r="J1" s="1" t="n"/>
      <c r="K1" s="1" t="n"/>
      <c r="L1" s="1" t="n"/>
      <c r="M1" s="1" t="n"/>
      <c r="N1" s="1" t="n"/>
      <c r="O1" s="1" t="n"/>
      <c r="P1" s="1" t="n"/>
      <c r="Q1" s="1" t="n"/>
      <c r="R1" s="1" t="n"/>
    </row>
    <row r="2" ht="34" customHeight="1">
      <c r="A2" s="1" t="n"/>
      <c r="B2" s="2" t="inlineStr">
        <is>
          <t>History</t>
        </is>
      </c>
      <c r="C2" s="1" t="n"/>
      <c r="D2" s="1" t="n"/>
      <c r="E2" s="1" t="n"/>
      <c r="F2" s="1" t="n"/>
      <c r="G2" s="1" t="n"/>
      <c r="H2" s="1" t="n"/>
      <c r="I2" s="1" t="n"/>
      <c r="J2" s="1" t="n"/>
      <c r="K2" s="1" t="n"/>
      <c r="L2" s="1" t="n"/>
      <c r="M2" s="1" t="n"/>
      <c r="N2" s="1" t="n"/>
      <c r="O2" s="1" t="n"/>
      <c r="P2" s="1" t="n"/>
      <c r="Q2" s="1" t="n"/>
      <c r="R2" s="1" t="n"/>
    </row>
    <row r="3">
      <c r="A3" s="1" t="n"/>
      <c r="B3" s="3" t="inlineStr">
        <is>
          <t>Every reported month, as it was sent</t>
        </is>
      </c>
      <c r="C3" s="1" t="n"/>
      <c r="D3" s="1" t="n"/>
      <c r="E3" s="1" t="n"/>
      <c r="F3" s="1" t="n"/>
      <c r="G3" s="1" t="n"/>
      <c r="H3" s="1" t="n"/>
      <c r="I3" s="1" t="n"/>
      <c r="J3" s="1" t="n"/>
      <c r="K3" s="1" t="n"/>
      <c r="L3" s="1" t="n"/>
      <c r="M3" s="1" t="n"/>
      <c r="N3" s="1" t="n"/>
      <c r="O3" s="1" t="n"/>
      <c r="P3" s="1" t="n"/>
      <c r="Q3" s="1" t="n"/>
      <c r="R3" s="1" t="n"/>
    </row>
    <row r="4">
      <c r="A4" s="1" t="n"/>
      <c r="B4" s="4" t="inlineStr">
        <is>
          <t>Year totals are live sums of the months above them.</t>
        </is>
      </c>
      <c r="C4" s="1" t="n"/>
      <c r="D4" s="1" t="n"/>
      <c r="E4" s="1" t="n"/>
      <c r="F4" s="1" t="n"/>
      <c r="G4" s="1" t="n"/>
      <c r="H4" s="1" t="n"/>
      <c r="I4" s="1" t="n"/>
      <c r="J4" s="1" t="n"/>
      <c r="K4" s="1" t="n"/>
      <c r="L4" s="1" t="n"/>
      <c r="M4" s="1" t="n"/>
      <c r="N4" s="1" t="n"/>
      <c r="O4" s="1" t="n"/>
      <c r="P4" s="1" t="n"/>
      <c r="Q4" s="1" t="n"/>
      <c r="R4" s="1" t="n"/>
    </row>
    <row r="5">
      <c r="A5" s="1" t="n"/>
      <c r="B5" s="1" t="n"/>
      <c r="C5" s="1" t="n"/>
      <c r="D5" s="1" t="n"/>
      <c r="E5" s="1" t="n"/>
      <c r="F5" s="1" t="n"/>
      <c r="G5" s="1" t="n"/>
      <c r="H5" s="1" t="n"/>
      <c r="I5" s="1" t="n"/>
      <c r="J5" s="1" t="n"/>
      <c r="K5" s="1" t="n"/>
      <c r="L5" s="1" t="n"/>
      <c r="M5" s="1" t="n"/>
      <c r="N5" s="1" t="n"/>
      <c r="O5" s="1" t="n"/>
      <c r="P5" s="1" t="n"/>
      <c r="Q5" s="1" t="n"/>
      <c r="R5" s="1" t="n"/>
    </row>
    <row r="6">
      <c r="A6" s="1" t="n"/>
      <c r="B6" s="1" t="inlineStr"/>
      <c r="C6" s="83" t="inlineStr">
        <is>
          <t>Jan 2025</t>
        </is>
      </c>
      <c r="D6" s="83" t="inlineStr">
        <is>
          <t>Feb 2025</t>
        </is>
      </c>
      <c r="E6" s="83" t="inlineStr">
        <is>
          <t>Mar 2025</t>
        </is>
      </c>
      <c r="F6" s="83" t="inlineStr">
        <is>
          <t>Apr 2025</t>
        </is>
      </c>
      <c r="G6" s="83" t="inlineStr">
        <is>
          <t>May 2025</t>
        </is>
      </c>
      <c r="H6" s="83" t="inlineStr">
        <is>
          <t>Jun 2025</t>
        </is>
      </c>
      <c r="I6" s="83" t="inlineStr">
        <is>
          <t>Jul 2025</t>
        </is>
      </c>
      <c r="J6" s="83" t="inlineStr">
        <is>
          <t>Aug 2025</t>
        </is>
      </c>
      <c r="K6" s="83" t="inlineStr">
        <is>
          <t>Oct 2025</t>
        </is>
      </c>
      <c r="L6" s="83" t="inlineStr">
        <is>
          <t>Nov 2025</t>
        </is>
      </c>
      <c r="M6" s="83" t="inlineStr">
        <is>
          <t>Dec 2025</t>
        </is>
      </c>
      <c r="N6" s="83" t="inlineStr">
        <is>
          <t>Jan 2026</t>
        </is>
      </c>
      <c r="O6" s="83" t="inlineStr">
        <is>
          <t>Feb 2026</t>
        </is>
      </c>
      <c r="P6" s="83" t="inlineStr">
        <is>
          <t>Mar 2026</t>
        </is>
      </c>
      <c r="Q6" s="83" t="inlineStr">
        <is>
          <t>Apr 2026</t>
        </is>
      </c>
      <c r="R6" s="83" t="inlineStr">
        <is>
          <t>May 2026</t>
        </is>
      </c>
    </row>
    <row r="7">
      <c r="A7" s="1" t="n"/>
      <c r="B7" s="30" t="inlineStr">
        <is>
          <t>Revenue</t>
        </is>
      </c>
      <c r="C7" s="31" t="n">
        <v>18880</v>
      </c>
      <c r="D7" s="31" t="n">
        <v>19121.5</v>
      </c>
      <c r="E7" s="31" t="n">
        <v>19363</v>
      </c>
      <c r="F7" s="31" t="n">
        <v>19604.5</v>
      </c>
      <c r="G7" s="31" t="n">
        <v>19846</v>
      </c>
      <c r="H7" s="31" t="n">
        <v>20087.5</v>
      </c>
      <c r="I7" s="31" t="n">
        <v>20329</v>
      </c>
      <c r="J7" s="31" t="n">
        <v>20570.5</v>
      </c>
      <c r="K7" s="31" t="n">
        <v>20812</v>
      </c>
      <c r="L7" s="31" t="n">
        <v>21053.5</v>
      </c>
      <c r="M7" s="31" t="n">
        <v>21295</v>
      </c>
      <c r="N7" s="31" t="n">
        <v>21536.5</v>
      </c>
      <c r="O7" s="31" t="n">
        <v>21778</v>
      </c>
      <c r="P7" s="31" t="n">
        <v>22019.5</v>
      </c>
      <c r="Q7" s="31" t="n">
        <v>22100</v>
      </c>
      <c r="R7" s="31" t="n">
        <v>24500</v>
      </c>
    </row>
    <row r="8">
      <c r="A8" s="1" t="n"/>
      <c r="B8" s="30" t="inlineStr">
        <is>
          <t>Cost of sales</t>
        </is>
      </c>
      <c r="C8" s="31" t="n">
        <v>0</v>
      </c>
      <c r="D8" s="31" t="n">
        <v>0</v>
      </c>
      <c r="E8" s="31" t="n">
        <v>0</v>
      </c>
      <c r="F8" s="31" t="n">
        <v>0</v>
      </c>
      <c r="G8" s="31" t="n">
        <v>0</v>
      </c>
      <c r="H8" s="31" t="n">
        <v>0</v>
      </c>
      <c r="I8" s="31" t="n">
        <v>0</v>
      </c>
      <c r="J8" s="31" t="n">
        <v>0</v>
      </c>
      <c r="K8" s="31" t="n">
        <v>0</v>
      </c>
      <c r="L8" s="31" t="n">
        <v>0</v>
      </c>
      <c r="M8" s="31" t="n">
        <v>0</v>
      </c>
      <c r="N8" s="31" t="n">
        <v>0</v>
      </c>
      <c r="O8" s="31" t="n">
        <v>0</v>
      </c>
      <c r="P8" s="31" t="n">
        <v>0</v>
      </c>
      <c r="Q8" s="31" t="n">
        <v>0</v>
      </c>
      <c r="R8" s="31" t="n">
        <v>0</v>
      </c>
    </row>
    <row r="9">
      <c r="A9" s="1" t="n"/>
      <c r="B9" s="39" t="inlineStr">
        <is>
          <t>Gross profit</t>
        </is>
      </c>
      <c r="C9" s="40" t="n">
        <v>18880</v>
      </c>
      <c r="D9" s="40" t="n">
        <v>19121.5</v>
      </c>
      <c r="E9" s="40" t="n">
        <v>19363</v>
      </c>
      <c r="F9" s="40" t="n">
        <v>19604.5</v>
      </c>
      <c r="G9" s="40" t="n">
        <v>19846</v>
      </c>
      <c r="H9" s="40" t="n">
        <v>20087.5</v>
      </c>
      <c r="I9" s="40" t="n">
        <v>20329</v>
      </c>
      <c r="J9" s="40" t="n">
        <v>20570.5</v>
      </c>
      <c r="K9" s="40" t="n">
        <v>20812</v>
      </c>
      <c r="L9" s="40" t="n">
        <v>21053.5</v>
      </c>
      <c r="M9" s="40" t="n">
        <v>21295</v>
      </c>
      <c r="N9" s="40" t="n">
        <v>21536.5</v>
      </c>
      <c r="O9" s="40" t="n">
        <v>21778</v>
      </c>
      <c r="P9" s="40" t="n">
        <v>22019.5</v>
      </c>
      <c r="Q9" s="40" t="n">
        <v>22100</v>
      </c>
      <c r="R9" s="40" t="n">
        <v>24500</v>
      </c>
    </row>
    <row r="10">
      <c r="A10" s="1" t="n"/>
      <c r="B10" s="30" t="inlineStr">
        <is>
          <t>Operating expenses</t>
        </is>
      </c>
      <c r="C10" s="31" t="n">
        <v>14864</v>
      </c>
      <c r="D10" s="31" t="n">
        <v>15090.2</v>
      </c>
      <c r="E10" s="31" t="n">
        <v>15316.4</v>
      </c>
      <c r="F10" s="31" t="n">
        <v>15542.6</v>
      </c>
      <c r="G10" s="31" t="n">
        <v>15768.8</v>
      </c>
      <c r="H10" s="31" t="n">
        <v>15995</v>
      </c>
      <c r="I10" s="31" t="n">
        <v>16221.2</v>
      </c>
      <c r="J10" s="31" t="n">
        <v>16447.4</v>
      </c>
      <c r="K10" s="31" t="n">
        <v>16673.6</v>
      </c>
      <c r="L10" s="31" t="n">
        <v>16899.8</v>
      </c>
      <c r="M10" s="31" t="n">
        <v>17126</v>
      </c>
      <c r="N10" s="31" t="n">
        <v>17352.2</v>
      </c>
      <c r="O10" s="31" t="n">
        <v>17578.4</v>
      </c>
      <c r="P10" s="31" t="n">
        <v>17804.6</v>
      </c>
      <c r="Q10" s="31" t="n">
        <v>17880</v>
      </c>
      <c r="R10" s="31" t="n">
        <v>17945</v>
      </c>
    </row>
    <row r="11">
      <c r="A11" s="1" t="n"/>
      <c r="B11" s="39" t="inlineStr">
        <is>
          <t>Operating income</t>
        </is>
      </c>
      <c r="C11" s="40" t="n">
        <v>4016</v>
      </c>
      <c r="D11" s="40" t="n">
        <v>4031.3</v>
      </c>
      <c r="E11" s="40" t="n">
        <v>4046.6</v>
      </c>
      <c r="F11" s="40" t="n">
        <v>4061.9</v>
      </c>
      <c r="G11" s="40" t="n">
        <v>4077.2</v>
      </c>
      <c r="H11" s="40" t="n">
        <v>4092.5</v>
      </c>
      <c r="I11" s="40" t="n">
        <v>4107.8</v>
      </c>
      <c r="J11" s="40" t="n">
        <v>4123.1</v>
      </c>
      <c r="K11" s="40" t="n">
        <v>4138.4</v>
      </c>
      <c r="L11" s="40" t="n">
        <v>4153.7</v>
      </c>
      <c r="M11" s="40" t="n">
        <v>4169</v>
      </c>
      <c r="N11" s="40" t="n">
        <v>4184.3</v>
      </c>
      <c r="O11" s="40" t="n">
        <v>4199.6</v>
      </c>
      <c r="P11" s="40" t="n">
        <v>4214.9</v>
      </c>
      <c r="Q11" s="40" t="n">
        <v>4372.2</v>
      </c>
      <c r="R11" s="40" t="n">
        <v>6555</v>
      </c>
    </row>
    <row r="12">
      <c r="A12" s="1" t="n"/>
      <c r="B12" s="39" t="inlineStr">
        <is>
          <t>Net income</t>
        </is>
      </c>
      <c r="C12" s="40" t="n">
        <v>4016</v>
      </c>
      <c r="D12" s="40" t="n">
        <v>4031.3</v>
      </c>
      <c r="E12" s="40" t="n">
        <v>4046.6</v>
      </c>
      <c r="F12" s="40" t="n">
        <v>4061.9</v>
      </c>
      <c r="G12" s="40" t="n">
        <v>4077.2</v>
      </c>
      <c r="H12" s="40" t="n">
        <v>4092.5</v>
      </c>
      <c r="I12" s="40" t="n">
        <v>4107.8</v>
      </c>
      <c r="J12" s="40" t="n">
        <v>4123.1</v>
      </c>
      <c r="K12" s="40" t="n">
        <v>4138.4</v>
      </c>
      <c r="L12" s="40" t="n">
        <v>4153.7</v>
      </c>
      <c r="M12" s="40" t="n">
        <v>4169</v>
      </c>
      <c r="N12" s="40" t="n">
        <v>4184.3</v>
      </c>
      <c r="O12" s="40" t="n">
        <v>4199.6</v>
      </c>
      <c r="P12" s="40" t="n">
        <v>4214.9</v>
      </c>
      <c r="Q12" s="40" t="n">
        <v>4220</v>
      </c>
      <c r="R12" s="40" t="n">
        <v>6555</v>
      </c>
    </row>
    <row r="13">
      <c r="A13" s="1" t="n"/>
      <c r="B13" s="1" t="n"/>
      <c r="C13" s="1" t="n"/>
      <c r="D13" s="1" t="n"/>
      <c r="E13" s="1" t="n"/>
      <c r="F13" s="1" t="n"/>
      <c r="G13" s="1" t="n"/>
      <c r="H13" s="1" t="n"/>
      <c r="I13" s="1" t="n"/>
      <c r="J13" s="1" t="n"/>
      <c r="K13" s="1" t="n"/>
      <c r="L13" s="1" t="n"/>
      <c r="M13" s="1" t="n"/>
      <c r="N13" s="1" t="n"/>
      <c r="O13" s="1" t="n"/>
      <c r="P13" s="1" t="n"/>
      <c r="Q13" s="1" t="n"/>
      <c r="R13" s="1" t="n"/>
    </row>
    <row r="14">
      <c r="A14" s="1" t="n"/>
      <c r="B14" s="30" t="inlineStr">
        <is>
          <t>Consulting fees</t>
        </is>
      </c>
      <c r="C14" s="31" t="n">
        <v>12880</v>
      </c>
      <c r="D14" s="31" t="n">
        <v>13121.5</v>
      </c>
      <c r="E14" s="31" t="n">
        <v>13363</v>
      </c>
      <c r="F14" s="31" t="n">
        <v>13604.5</v>
      </c>
      <c r="G14" s="31" t="n">
        <v>13846</v>
      </c>
      <c r="H14" s="31" t="n">
        <v>14087.5</v>
      </c>
      <c r="I14" s="31" t="n">
        <v>14329</v>
      </c>
      <c r="J14" s="31" t="n">
        <v>14570.5</v>
      </c>
      <c r="K14" s="31" t="n">
        <v>14812</v>
      </c>
      <c r="L14" s="31" t="n">
        <v>15053.5</v>
      </c>
      <c r="M14" s="31" t="n">
        <v>15295</v>
      </c>
      <c r="N14" s="31" t="n">
        <v>15536.5</v>
      </c>
      <c r="O14" s="31" t="n">
        <v>15778</v>
      </c>
      <c r="P14" s="31" t="n">
        <v>16019.5</v>
      </c>
      <c r="Q14" s="31" t="n">
        <v>16261</v>
      </c>
      <c r="R14" s="31" t="n">
        <v>18500</v>
      </c>
    </row>
    <row r="15">
      <c r="A15" s="1" t="n"/>
      <c r="B15" s="33" t="inlineStr">
        <is>
          <t>Rent</t>
        </is>
      </c>
      <c r="C15" s="34" t="n">
        <v>2800</v>
      </c>
      <c r="D15" s="34" t="n">
        <v>2800</v>
      </c>
      <c r="E15" s="34" t="n">
        <v>2800</v>
      </c>
      <c r="F15" s="34" t="n">
        <v>2800</v>
      </c>
      <c r="G15" s="34" t="n">
        <v>2800</v>
      </c>
      <c r="H15" s="34" t="n">
        <v>2800</v>
      </c>
      <c r="I15" s="34" t="n">
        <v>2800</v>
      </c>
      <c r="J15" s="34" t="n">
        <v>2800</v>
      </c>
      <c r="K15" s="34" t="n">
        <v>2800</v>
      </c>
      <c r="L15" s="34" t="n">
        <v>2800</v>
      </c>
      <c r="M15" s="34" t="n">
        <v>2800</v>
      </c>
      <c r="N15" s="34" t="n">
        <v>2800</v>
      </c>
      <c r="O15" s="34" t="n">
        <v>2800</v>
      </c>
      <c r="P15" s="34" t="n">
        <v>2800</v>
      </c>
      <c r="Q15" s="34" t="n">
        <v>2800</v>
      </c>
      <c r="R15" s="34" t="n">
        <v>2800</v>
      </c>
    </row>
    <row r="16">
      <c r="A16" s="1" t="n"/>
      <c r="B16" s="30" t="inlineStr">
        <is>
          <t>Retainer income</t>
        </is>
      </c>
      <c r="C16" s="31" t="n">
        <v>6000</v>
      </c>
      <c r="D16" s="31" t="n">
        <v>6000</v>
      </c>
      <c r="E16" s="31" t="n">
        <v>6000</v>
      </c>
      <c r="F16" s="31" t="n">
        <v>6000</v>
      </c>
      <c r="G16" s="31" t="n">
        <v>6000</v>
      </c>
      <c r="H16" s="31" t="n">
        <v>6000</v>
      </c>
      <c r="I16" s="31" t="n">
        <v>6000</v>
      </c>
      <c r="J16" s="31" t="n">
        <v>6000</v>
      </c>
      <c r="K16" s="31" t="n">
        <v>6000</v>
      </c>
      <c r="L16" s="31" t="n">
        <v>6000</v>
      </c>
      <c r="M16" s="31" t="n">
        <v>6000</v>
      </c>
      <c r="N16" s="31" t="n">
        <v>6000</v>
      </c>
      <c r="O16" s="31" t="n">
        <v>6000</v>
      </c>
      <c r="P16" s="31" t="n">
        <v>6000</v>
      </c>
      <c r="Q16" s="31" t="n">
        <v>6000</v>
      </c>
      <c r="R16" s="31" t="n">
        <v>6000</v>
      </c>
    </row>
    <row r="17">
      <c r="A17" s="1" t="n"/>
      <c r="B17" s="33" t="inlineStr">
        <is>
          <t>Salaries</t>
        </is>
      </c>
      <c r="C17" s="34" t="n">
        <v>11360</v>
      </c>
      <c r="D17" s="34" t="n">
        <v>11573</v>
      </c>
      <c r="E17" s="34" t="n">
        <v>11786</v>
      </c>
      <c r="F17" s="34" t="n">
        <v>11999</v>
      </c>
      <c r="G17" s="34" t="n">
        <v>12212</v>
      </c>
      <c r="H17" s="34" t="n">
        <v>12425</v>
      </c>
      <c r="I17" s="34" t="n">
        <v>12638</v>
      </c>
      <c r="J17" s="34" t="n">
        <v>12851</v>
      </c>
      <c r="K17" s="34" t="n">
        <v>13064</v>
      </c>
      <c r="L17" s="34" t="n">
        <v>13277</v>
      </c>
      <c r="M17" s="34" t="n">
        <v>13490</v>
      </c>
      <c r="N17" s="34" t="n">
        <v>13703</v>
      </c>
      <c r="O17" s="34" t="n">
        <v>13916</v>
      </c>
      <c r="P17" s="34" t="n">
        <v>14129</v>
      </c>
      <c r="Q17" s="34" t="n">
        <v>14200</v>
      </c>
      <c r="R17" s="34" t="n">
        <v>14200</v>
      </c>
    </row>
    <row r="18">
      <c r="A18" s="1" t="n"/>
      <c r="B18" s="30" t="inlineStr">
        <is>
          <t>Software</t>
        </is>
      </c>
      <c r="C18" s="31" t="n">
        <v>704</v>
      </c>
      <c r="D18" s="31" t="n">
        <v>717.2</v>
      </c>
      <c r="E18" s="31" t="n">
        <v>730.4</v>
      </c>
      <c r="F18" s="31" t="n">
        <v>743.6</v>
      </c>
      <c r="G18" s="31" t="n">
        <v>756.8</v>
      </c>
      <c r="H18" s="31" t="n">
        <v>770</v>
      </c>
      <c r="I18" s="31" t="n">
        <v>783.2</v>
      </c>
      <c r="J18" s="31" t="n">
        <v>796.4</v>
      </c>
      <c r="K18" s="31" t="n">
        <v>809.6</v>
      </c>
      <c r="L18" s="31" t="n">
        <v>822.8</v>
      </c>
      <c r="M18" s="31" t="n">
        <v>836</v>
      </c>
      <c r="N18" s="31" t="n">
        <v>849.2</v>
      </c>
      <c r="O18" s="31" t="n">
        <v>862.4</v>
      </c>
      <c r="P18" s="31" t="n">
        <v>875.6</v>
      </c>
      <c r="Q18" s="31" t="n">
        <v>888.8</v>
      </c>
      <c r="R18" s="31" t="n">
        <v>945</v>
      </c>
    </row>
    <row r="19">
      <c r="A19" s="1" t="n"/>
      <c r="B19" s="1" t="n"/>
      <c r="C19" s="1" t="n"/>
      <c r="D19" s="1" t="n"/>
      <c r="E19" s="1" t="n"/>
      <c r="F19" s="1" t="n"/>
      <c r="G19" s="1" t="n"/>
      <c r="H19" s="1" t="n"/>
      <c r="I19" s="1" t="n"/>
      <c r="J19" s="1" t="n"/>
      <c r="K19" s="1" t="n"/>
      <c r="L19" s="1" t="n"/>
      <c r="M19" s="1" t="n"/>
      <c r="N19" s="1" t="n"/>
      <c r="O19" s="1" t="n"/>
      <c r="P19" s="1" t="n"/>
      <c r="Q19" s="1" t="n"/>
      <c r="R19" s="1" t="n"/>
    </row>
    <row r="20" ht="20" customHeight="1">
      <c r="A20" s="1" t="n"/>
      <c r="B20" s="5" t="inlineStr">
        <is>
          <t xml:space="preserve">  Year totals (live: sums of the reported months above)</t>
        </is>
      </c>
      <c r="C20" s="6" t="n"/>
      <c r="D20" s="6" t="n"/>
      <c r="E20" s="6" t="n"/>
      <c r="F20" s="6" t="n"/>
      <c r="G20" s="6" t="n"/>
      <c r="H20" s="6" t="n"/>
      <c r="I20" s="6" t="n"/>
      <c r="J20" s="1" t="n"/>
      <c r="K20" s="1" t="n"/>
      <c r="L20" s="1" t="n"/>
      <c r="M20" s="1" t="n"/>
      <c r="N20" s="1" t="n"/>
      <c r="O20" s="1" t="n"/>
      <c r="P20" s="1" t="n"/>
      <c r="Q20" s="1" t="n"/>
      <c r="R20" s="1" t="n"/>
    </row>
    <row r="21">
      <c r="A21" s="1" t="n"/>
      <c r="B21" s="1" t="n"/>
      <c r="C21" s="1" t="n"/>
      <c r="D21" s="1" t="n"/>
      <c r="E21" s="1" t="n"/>
      <c r="F21" s="1" t="n"/>
      <c r="G21" s="1" t="n"/>
      <c r="H21" s="1" t="n"/>
      <c r="I21" s="1" t="n"/>
      <c r="J21" s="1" t="n"/>
      <c r="K21" s="1" t="n"/>
      <c r="L21" s="1" t="n"/>
      <c r="M21" s="1" t="n"/>
      <c r="N21" s="1" t="n"/>
      <c r="O21" s="1" t="n"/>
      <c r="P21" s="1" t="n"/>
      <c r="Q21" s="1" t="n"/>
      <c r="R21" s="1" t="n"/>
    </row>
    <row r="22">
      <c r="A22" s="1" t="n"/>
      <c r="B22" s="1" t="inlineStr"/>
      <c r="C22" s="84" t="inlineStr">
        <is>
          <t>2025</t>
        </is>
      </c>
      <c r="D22" s="84" t="inlineStr">
        <is>
          <t>2026</t>
        </is>
      </c>
      <c r="E22" s="1" t="n"/>
      <c r="F22" s="1" t="n"/>
      <c r="G22" s="1" t="n"/>
      <c r="H22" s="1" t="n"/>
      <c r="I22" s="1" t="n"/>
      <c r="J22" s="1" t="n"/>
      <c r="K22" s="1" t="n"/>
      <c r="L22" s="1" t="n"/>
      <c r="M22" s="1" t="n"/>
      <c r="N22" s="1" t="n"/>
      <c r="O22" s="1" t="n"/>
      <c r="P22" s="1" t="n"/>
      <c r="Q22" s="1" t="n"/>
      <c r="R22" s="1" t="n"/>
    </row>
    <row r="23">
      <c r="A23" s="1" t="n"/>
      <c r="B23" s="1" t="inlineStr">
        <is>
          <t>Revenue</t>
        </is>
      </c>
      <c r="C23" s="62">
        <f>C7+D7+E7+F7+G7+H7+I7+J7+K7+L7+M7</f>
        <v/>
      </c>
      <c r="D23" s="62">
        <f>N7+O7+P7+Q7+R7</f>
        <v/>
      </c>
      <c r="E23" s="1" t="n"/>
      <c r="F23" s="1" t="n"/>
      <c r="G23" s="1" t="n"/>
      <c r="H23" s="1" t="n"/>
      <c r="I23" s="1" t="n"/>
      <c r="J23" s="1" t="n"/>
      <c r="K23" s="1" t="n"/>
      <c r="L23" s="1" t="n"/>
      <c r="M23" s="1" t="n"/>
      <c r="N23" s="1" t="n"/>
      <c r="O23" s="1" t="n"/>
      <c r="P23" s="1" t="n"/>
      <c r="Q23" s="1" t="n"/>
      <c r="R23" s="1" t="n"/>
    </row>
    <row r="24">
      <c r="A24" s="1" t="n"/>
      <c r="B24" s="1" t="inlineStr">
        <is>
          <t>Cost of sales</t>
        </is>
      </c>
      <c r="C24" s="62">
        <f>C8+D8+E8+F8+G8+H8+I8+J8+K8+L8+M8</f>
        <v/>
      </c>
      <c r="D24" s="62">
        <f>N8+O8+P8+Q8+R8</f>
        <v/>
      </c>
      <c r="E24" s="1" t="n"/>
      <c r="F24" s="1" t="n"/>
      <c r="G24" s="1" t="n"/>
      <c r="H24" s="1" t="n"/>
      <c r="I24" s="1" t="n"/>
      <c r="J24" s="1" t="n"/>
      <c r="K24" s="1" t="n"/>
      <c r="L24" s="1" t="n"/>
      <c r="M24" s="1" t="n"/>
      <c r="N24" s="1" t="n"/>
      <c r="O24" s="1" t="n"/>
      <c r="P24" s="1" t="n"/>
      <c r="Q24" s="1" t="n"/>
      <c r="R24" s="1" t="n"/>
    </row>
    <row r="25">
      <c r="A25" s="1" t="n"/>
      <c r="B25" s="1" t="inlineStr">
        <is>
          <t>Gross profit</t>
        </is>
      </c>
      <c r="C25" s="62">
        <f>C9+D9+E9+F9+G9+H9+I9+J9+K9+L9+M9</f>
        <v/>
      </c>
      <c r="D25" s="62">
        <f>N9+O9+P9+Q9+R9</f>
        <v/>
      </c>
      <c r="E25" s="1" t="n"/>
      <c r="F25" s="1" t="n"/>
      <c r="G25" s="1" t="n"/>
      <c r="H25" s="1" t="n"/>
      <c r="I25" s="1" t="n"/>
      <c r="J25" s="1" t="n"/>
      <c r="K25" s="1" t="n"/>
      <c r="L25" s="1" t="n"/>
      <c r="M25" s="1" t="n"/>
      <c r="N25" s="1" t="n"/>
      <c r="O25" s="1" t="n"/>
      <c r="P25" s="1" t="n"/>
      <c r="Q25" s="1" t="n"/>
      <c r="R25" s="1" t="n"/>
    </row>
    <row r="26">
      <c r="A26" s="1" t="n"/>
      <c r="B26" s="1" t="inlineStr">
        <is>
          <t>Operating expenses</t>
        </is>
      </c>
      <c r="C26" s="62">
        <f>C10+D10+E10+F10+G10+H10+I10+J10+K10+L10+M10</f>
        <v/>
      </c>
      <c r="D26" s="62">
        <f>N10+O10+P10+Q10+R10</f>
        <v/>
      </c>
      <c r="E26" s="1" t="n"/>
      <c r="F26" s="1" t="n"/>
      <c r="G26" s="1" t="n"/>
      <c r="H26" s="1" t="n"/>
      <c r="I26" s="1" t="n"/>
      <c r="J26" s="1" t="n"/>
      <c r="K26" s="1" t="n"/>
      <c r="L26" s="1" t="n"/>
      <c r="M26" s="1" t="n"/>
      <c r="N26" s="1" t="n"/>
      <c r="O26" s="1" t="n"/>
      <c r="P26" s="1" t="n"/>
      <c r="Q26" s="1" t="n"/>
      <c r="R26" s="1" t="n"/>
    </row>
    <row r="27">
      <c r="A27" s="1" t="n"/>
      <c r="B27" s="1" t="inlineStr">
        <is>
          <t>Operating income</t>
        </is>
      </c>
      <c r="C27" s="62">
        <f>C11+D11+E11+F11+G11+H11+I11+J11+K11+L11+M11</f>
        <v/>
      </c>
      <c r="D27" s="62">
        <f>N11+O11+P11+Q11+R11</f>
        <v/>
      </c>
      <c r="E27" s="1" t="n"/>
      <c r="F27" s="1" t="n"/>
      <c r="G27" s="1" t="n"/>
      <c r="H27" s="1" t="n"/>
      <c r="I27" s="1" t="n"/>
      <c r="J27" s="1" t="n"/>
      <c r="K27" s="1" t="n"/>
      <c r="L27" s="1" t="n"/>
      <c r="M27" s="1" t="n"/>
      <c r="N27" s="1" t="n"/>
      <c r="O27" s="1" t="n"/>
      <c r="P27" s="1" t="n"/>
      <c r="Q27" s="1" t="n"/>
      <c r="R27" s="1" t="n"/>
    </row>
    <row r="28">
      <c r="A28" s="1" t="n"/>
      <c r="B28" s="1" t="inlineStr">
        <is>
          <t>Net income</t>
        </is>
      </c>
      <c r="C28" s="62">
        <f>C12+D12+E12+F12+G12+H12+I12+J12+K12+L12+M12</f>
        <v/>
      </c>
      <c r="D28" s="62">
        <f>N12+O12+P12+Q12+R12</f>
        <v/>
      </c>
      <c r="E28" s="1" t="n"/>
      <c r="F28" s="1" t="n"/>
      <c r="G28" s="1" t="n"/>
      <c r="H28" s="1" t="n"/>
      <c r="I28" s="1" t="n"/>
      <c r="J28" s="1" t="n"/>
      <c r="K28" s="1" t="n"/>
      <c r="L28" s="1" t="n"/>
      <c r="M28" s="1" t="n"/>
      <c r="N28" s="1" t="n"/>
      <c r="O28" s="1" t="n"/>
      <c r="P28" s="1" t="n"/>
      <c r="Q28" s="1" t="n"/>
      <c r="R28" s="1" t="n"/>
    </row>
    <row r="29">
      <c r="A29" s="1" t="n"/>
      <c r="B29" s="1" t="n"/>
      <c r="C29" s="1" t="n"/>
      <c r="D29" s="1" t="n"/>
      <c r="E29" s="1" t="n"/>
      <c r="F29" s="1" t="n"/>
      <c r="G29" s="1" t="n"/>
      <c r="H29" s="1" t="n"/>
      <c r="I29" s="1" t="n"/>
      <c r="J29" s="1" t="n"/>
      <c r="K29" s="1" t="n"/>
      <c r="L29" s="1" t="n"/>
      <c r="M29" s="1" t="n"/>
      <c r="N29" s="1" t="n"/>
      <c r="O29" s="1" t="n"/>
      <c r="P29" s="1" t="n"/>
      <c r="Q29" s="1" t="n"/>
      <c r="R29" s="1" t="n"/>
    </row>
    <row r="30" ht="26" customHeight="1">
      <c r="A30" s="1" t="n"/>
      <c r="B30" s="18" t="inlineStr">
        <is>
          <t>A year total covers only the months reported in that year. Months that were held or not yet reported are not in it.</t>
        </is>
      </c>
      <c r="C30" s="1" t="n"/>
      <c r="D30" s="1" t="n"/>
      <c r="E30" s="1" t="n"/>
      <c r="F30" s="1" t="n"/>
      <c r="G30" s="1" t="n"/>
      <c r="H30" s="1" t="n"/>
      <c r="I30" s="1" t="n"/>
      <c r="J30" s="1" t="n"/>
      <c r="K30" s="1" t="n"/>
      <c r="L30" s="1" t="n"/>
      <c r="M30" s="1" t="n"/>
      <c r="N30" s="1" t="n"/>
      <c r="O30" s="1" t="n"/>
      <c r="P30" s="1" t="n"/>
      <c r="Q30" s="1" t="n"/>
      <c r="R30" s="1" t="n"/>
    </row>
    <row r="31">
      <c r="A31" s="1" t="n"/>
      <c r="B31" s="1" t="n"/>
      <c r="C31" s="1" t="n"/>
      <c r="D31" s="1" t="n"/>
      <c r="E31" s="1" t="n"/>
      <c r="F31" s="1" t="n"/>
      <c r="G31" s="1" t="n"/>
      <c r="H31" s="1" t="n"/>
      <c r="I31" s="1" t="n"/>
      <c r="J31" s="1" t="n"/>
      <c r="K31" s="1" t="n"/>
      <c r="L31" s="1" t="n"/>
      <c r="M31" s="1" t="n"/>
      <c r="N31" s="1" t="n"/>
      <c r="O31" s="1" t="n"/>
      <c r="P31" s="1" t="n"/>
      <c r="Q31" s="1" t="n"/>
      <c r="R31" s="1" t="n"/>
    </row>
    <row r="32">
      <c r="A32" s="1" t="n"/>
      <c r="B32" s="11" t="inlineStr">
        <is>
          <t>Prepared for management use. Not audited, reviewed or examined by an independent accountant; no assurance is expressed. The PDF report is the record — this workbook is a working copy.</t>
        </is>
      </c>
      <c r="C32" s="1" t="n"/>
      <c r="D32" s="1" t="n"/>
      <c r="E32" s="1" t="n"/>
      <c r="F32" s="1" t="n"/>
      <c r="G32" s="1" t="n"/>
      <c r="H32" s="1" t="n"/>
      <c r="I32" s="1" t="n"/>
      <c r="J32" s="1" t="n"/>
      <c r="K32" s="1" t="n"/>
      <c r="L32" s="1" t="n"/>
      <c r="M32" s="1" t="n"/>
      <c r="N32" s="1" t="n"/>
      <c r="O32" s="1" t="n"/>
      <c r="P32" s="1" t="n"/>
      <c r="Q32" s="1" t="n"/>
      <c r="R32" s="1" t="n"/>
    </row>
  </sheetData>
  <sheetProtection selectLockedCells="0" selectUnlockedCells="0" sheet="1" objects="0" insertRows="1" insertHyperlinks="1" autoFilter="1" scenarios="0" formatColumns="1" deleteColumns="1" insertColumns="1" pivotTables="1" deleteRows="1" formatCells="1" formatRows="1" sort="1"/>
  <mergeCells count="2">
    <mergeCell ref="B30:G30"/>
    <mergeCell ref="B20:I20"/>
  </mergeCells>
  <pageMargins left="0.75" right="0.75" top="1" bottom="1" header="0.5" footer="0.5"/>
</worksheet>
</file>

<file path=xl/worksheets/sheet11.xml><?xml version="1.0" encoding="utf-8"?>
<worksheet xmlns="http://schemas.openxmlformats.org/spreadsheetml/2006/main">
  <sheetPr>
    <tabColor rgb="00173D6A"/>
    <outlinePr summaryBelow="1" summaryRight="1"/>
    <pageSetUpPr/>
  </sheetPr>
  <dimension ref="A1:F24"/>
  <sheetViews>
    <sheetView showGridLines="0" workbookViewId="0">
      <selection activeCell="A1" sqref="A1"/>
    </sheetView>
  </sheetViews>
  <sheetFormatPr baseColWidth="8" defaultRowHeight="15"/>
  <cols>
    <col width="2.2" customWidth="1" min="1" max="1"/>
    <col width="30" customWidth="1" min="2" max="2"/>
    <col width="18" customWidth="1" min="3" max="3"/>
    <col width="18" customWidth="1" min="4" max="4"/>
    <col width="16" customWidth="1" min="5" max="5"/>
    <col width="12" customWidth="1" min="6" max="6"/>
  </cols>
  <sheetData>
    <row r="1">
      <c r="A1" s="1" t="n"/>
      <c r="B1" s="1" t="n"/>
      <c r="C1" s="1" t="n"/>
      <c r="D1" s="1" t="n"/>
      <c r="E1" s="1" t="n"/>
      <c r="F1" s="1" t="n"/>
    </row>
    <row r="2" ht="34" customHeight="1">
      <c r="A2" s="1" t="n"/>
      <c r="B2" s="2" t="inlineStr">
        <is>
          <t>Compare</t>
        </is>
      </c>
      <c r="C2" s="1" t="n"/>
      <c r="D2" s="1" t="n"/>
      <c r="E2" s="1" t="n"/>
      <c r="F2" s="1" t="n"/>
    </row>
    <row r="3">
      <c r="A3" s="1" t="n"/>
      <c r="B3" s="3" t="inlineStr">
        <is>
          <t>Any month against any other — choose them in the blue cells</t>
        </is>
      </c>
      <c r="C3" s="1" t="n"/>
      <c r="D3" s="1" t="n"/>
      <c r="E3" s="1" t="n"/>
      <c r="F3" s="1" t="n"/>
    </row>
    <row r="4">
      <c r="A4" s="1" t="n"/>
      <c r="B4" s="1" t="n"/>
      <c r="C4" s="1" t="n"/>
      <c r="D4" s="1" t="n"/>
      <c r="E4" s="1" t="n"/>
      <c r="F4" s="1" t="n"/>
    </row>
    <row r="5">
      <c r="A5" s="1" t="n"/>
      <c r="B5" s="1" t="n"/>
      <c r="C5" s="1" t="n"/>
      <c r="D5" s="1" t="n"/>
      <c r="E5" s="1" t="n"/>
      <c r="F5" s="1" t="n"/>
    </row>
    <row r="6">
      <c r="A6" s="1" t="n"/>
      <c r="B6" s="1" t="inlineStr">
        <is>
          <t>This month</t>
        </is>
      </c>
      <c r="C6" s="85" t="inlineStr">
        <is>
          <t>May 2026</t>
        </is>
      </c>
      <c r="D6" s="1" t="n"/>
      <c r="E6" s="1" t="n"/>
      <c r="F6" s="1" t="n"/>
    </row>
    <row r="7">
      <c r="A7" s="1" t="n"/>
      <c r="B7" s="1" t="inlineStr">
        <is>
          <t>Compared with</t>
        </is>
      </c>
      <c r="C7" s="85" t="inlineStr">
        <is>
          <t>Apr 2026</t>
        </is>
      </c>
      <c r="D7" s="1" t="n"/>
      <c r="E7" s="1" t="n"/>
      <c r="F7" s="1" t="n"/>
    </row>
    <row r="8">
      <c r="A8" s="1" t="n"/>
      <c r="B8" s="1" t="n"/>
      <c r="C8" s="1" t="n"/>
      <c r="D8" s="1" t="n"/>
      <c r="E8" s="1" t="n"/>
      <c r="F8" s="1" t="n"/>
    </row>
    <row r="9" ht="26" customHeight="1">
      <c r="A9" s="1" t="n"/>
      <c r="B9" s="28" t="inlineStr"/>
      <c r="C9" s="29" t="inlineStr">
        <is>
          <t>First</t>
        </is>
      </c>
      <c r="D9" s="29" t="inlineStr">
        <is>
          <t>Second</t>
        </is>
      </c>
      <c r="E9" s="29" t="inlineStr">
        <is>
          <t>Change</t>
        </is>
      </c>
      <c r="F9" s="29" t="inlineStr">
        <is>
          <t>%</t>
        </is>
      </c>
    </row>
    <row r="10">
      <c r="A10" s="1" t="n"/>
      <c r="B10" s="1" t="inlineStr">
        <is>
          <t>Revenue</t>
        </is>
      </c>
      <c r="C10" s="62">
        <f>IFERROR(INDEX(History!$C$7:$R$7,MATCH($C$6,History!$C$6:$R$6,0)),"")</f>
        <v/>
      </c>
      <c r="D10" s="62">
        <f>IFERROR(INDEX(History!$C$7:$R$7,MATCH($C$7,History!$C$6:$R$6,0)),"")</f>
        <v/>
      </c>
      <c r="E10" s="62">
        <f>IF(OR(C10="",D10=""),"",C10-D10)</f>
        <v/>
      </c>
      <c r="F10" s="86">
        <f>IF(OR(C10="",D10="",D10=0),"",(C10-D10)/ABS(D10))</f>
        <v/>
      </c>
    </row>
    <row r="11">
      <c r="A11" s="1" t="n"/>
      <c r="B11" s="87" t="inlineStr">
        <is>
          <t>Cost of sales</t>
        </is>
      </c>
      <c r="C11" s="88">
        <f>IFERROR(INDEX(History!$C$8:$R$8,MATCH($C$6,History!$C$6:$R$6,0)),"")</f>
        <v/>
      </c>
      <c r="D11" s="88">
        <f>IFERROR(INDEX(History!$C$8:$R$8,MATCH($C$7,History!$C$6:$R$6,0)),"")</f>
        <v/>
      </c>
      <c r="E11" s="88">
        <f>IF(OR(C11="",D11=""),"",C11-D11)</f>
        <v/>
      </c>
      <c r="F11" s="89">
        <f>IF(OR(C11="",D11="",D11=0),"",(C11-D11)/ABS(D11))</f>
        <v/>
      </c>
    </row>
    <row r="12">
      <c r="A12" s="1" t="n"/>
      <c r="B12" s="1" t="inlineStr">
        <is>
          <t>Gross profit</t>
        </is>
      </c>
      <c r="C12" s="62">
        <f>IFERROR(INDEX(History!$C$9:$R$9,MATCH($C$6,History!$C$6:$R$6,0)),"")</f>
        <v/>
      </c>
      <c r="D12" s="62">
        <f>IFERROR(INDEX(History!$C$9:$R$9,MATCH($C$7,History!$C$6:$R$6,0)),"")</f>
        <v/>
      </c>
      <c r="E12" s="62">
        <f>IF(OR(C12="",D12=""),"",C12-D12)</f>
        <v/>
      </c>
      <c r="F12" s="86">
        <f>IF(OR(C12="",D12="",D12=0),"",(C12-D12)/ABS(D12))</f>
        <v/>
      </c>
    </row>
    <row r="13">
      <c r="A13" s="1" t="n"/>
      <c r="B13" s="87" t="inlineStr">
        <is>
          <t>Operating expenses</t>
        </is>
      </c>
      <c r="C13" s="88">
        <f>IFERROR(INDEX(History!$C$10:$R$10,MATCH($C$6,History!$C$6:$R$6,0)),"")</f>
        <v/>
      </c>
      <c r="D13" s="88">
        <f>IFERROR(INDEX(History!$C$10:$R$10,MATCH($C$7,History!$C$6:$R$6,0)),"")</f>
        <v/>
      </c>
      <c r="E13" s="88">
        <f>IF(OR(C13="",D13=""),"",C13-D13)</f>
        <v/>
      </c>
      <c r="F13" s="89">
        <f>IF(OR(C13="",D13="",D13=0),"",(C13-D13)/ABS(D13))</f>
        <v/>
      </c>
    </row>
    <row r="14">
      <c r="A14" s="1" t="n"/>
      <c r="B14" s="1" t="inlineStr">
        <is>
          <t>Operating income</t>
        </is>
      </c>
      <c r="C14" s="62">
        <f>IFERROR(INDEX(History!$C$11:$R$11,MATCH($C$6,History!$C$6:$R$6,0)),"")</f>
        <v/>
      </c>
      <c r="D14" s="62">
        <f>IFERROR(INDEX(History!$C$11:$R$11,MATCH($C$7,History!$C$6:$R$6,0)),"")</f>
        <v/>
      </c>
      <c r="E14" s="62">
        <f>IF(OR(C14="",D14=""),"",C14-D14)</f>
        <v/>
      </c>
      <c r="F14" s="86">
        <f>IF(OR(C14="",D14="",D14=0),"",(C14-D14)/ABS(D14))</f>
        <v/>
      </c>
    </row>
    <row r="15">
      <c r="A15" s="1" t="n"/>
      <c r="B15" s="87" t="inlineStr">
        <is>
          <t>Net income</t>
        </is>
      </c>
      <c r="C15" s="88">
        <f>IFERROR(INDEX(History!$C$12:$R$12,MATCH($C$6,History!$C$6:$R$6,0)),"")</f>
        <v/>
      </c>
      <c r="D15" s="88">
        <f>IFERROR(INDEX(History!$C$12:$R$12,MATCH($C$7,History!$C$6:$R$6,0)),"")</f>
        <v/>
      </c>
      <c r="E15" s="88">
        <f>IF(OR(C15="",D15=""),"",C15-D15)</f>
        <v/>
      </c>
      <c r="F15" s="89">
        <f>IF(OR(C15="",D15="",D15=0),"",(C15-D15)/ABS(D15))</f>
        <v/>
      </c>
    </row>
    <row r="16">
      <c r="A16" s="1" t="n"/>
      <c r="B16" s="87" t="inlineStr">
        <is>
          <t>Consulting fees</t>
        </is>
      </c>
      <c r="C16" s="88">
        <f>IFERROR(INDEX(History!$C$14:$R$14,MATCH($C$6,History!$C$6:$R$6,0)),"")</f>
        <v/>
      </c>
      <c r="D16" s="88">
        <f>IFERROR(INDEX(History!$C$14:$R$14,MATCH($C$7,History!$C$6:$R$6,0)),"")</f>
        <v/>
      </c>
      <c r="E16" s="88">
        <f>IF(OR(C16="",D16=""),"",C16-D16)</f>
        <v/>
      </c>
      <c r="F16" s="89">
        <f>IF(OR(C16="",D16="",D16=0),"",(C16-D16)/ABS(D16))</f>
        <v/>
      </c>
    </row>
    <row r="17">
      <c r="A17" s="1" t="n"/>
      <c r="B17" s="1" t="inlineStr">
        <is>
          <t>Rent</t>
        </is>
      </c>
      <c r="C17" s="62">
        <f>IFERROR(INDEX(History!$C$15:$R$15,MATCH($C$6,History!$C$6:$R$6,0)),"")</f>
        <v/>
      </c>
      <c r="D17" s="62">
        <f>IFERROR(INDEX(History!$C$15:$R$15,MATCH($C$7,History!$C$6:$R$6,0)),"")</f>
        <v/>
      </c>
      <c r="E17" s="62">
        <f>IF(OR(C17="",D17=""),"",C17-D17)</f>
        <v/>
      </c>
      <c r="F17" s="86">
        <f>IF(OR(C17="",D17="",D17=0),"",(C17-D17)/ABS(D17))</f>
        <v/>
      </c>
    </row>
    <row r="18">
      <c r="A18" s="1" t="n"/>
      <c r="B18" s="87" t="inlineStr">
        <is>
          <t>Retainer income</t>
        </is>
      </c>
      <c r="C18" s="88">
        <f>IFERROR(INDEX(History!$C$16:$R$16,MATCH($C$6,History!$C$6:$R$6,0)),"")</f>
        <v/>
      </c>
      <c r="D18" s="88">
        <f>IFERROR(INDEX(History!$C$16:$R$16,MATCH($C$7,History!$C$6:$R$6,0)),"")</f>
        <v/>
      </c>
      <c r="E18" s="88">
        <f>IF(OR(C18="",D18=""),"",C18-D18)</f>
        <v/>
      </c>
      <c r="F18" s="89">
        <f>IF(OR(C18="",D18="",D18=0),"",(C18-D18)/ABS(D18))</f>
        <v/>
      </c>
    </row>
    <row r="19">
      <c r="A19" s="1" t="n"/>
      <c r="B19" s="1" t="inlineStr">
        <is>
          <t>Salaries</t>
        </is>
      </c>
      <c r="C19" s="62">
        <f>IFERROR(INDEX(History!$C$17:$R$17,MATCH($C$6,History!$C$6:$R$6,0)),"")</f>
        <v/>
      </c>
      <c r="D19" s="62">
        <f>IFERROR(INDEX(History!$C$17:$R$17,MATCH($C$7,History!$C$6:$R$6,0)),"")</f>
        <v/>
      </c>
      <c r="E19" s="62">
        <f>IF(OR(C19="",D19=""),"",C19-D19)</f>
        <v/>
      </c>
      <c r="F19" s="86">
        <f>IF(OR(C19="",D19="",D19=0),"",(C19-D19)/ABS(D19))</f>
        <v/>
      </c>
    </row>
    <row r="20">
      <c r="A20" s="1" t="n"/>
      <c r="B20" s="87" t="inlineStr">
        <is>
          <t>Software</t>
        </is>
      </c>
      <c r="C20" s="88">
        <f>IFERROR(INDEX(History!$C$18:$R$18,MATCH($C$6,History!$C$6:$R$6,0)),"")</f>
        <v/>
      </c>
      <c r="D20" s="88">
        <f>IFERROR(INDEX(History!$C$18:$R$18,MATCH($C$7,History!$C$6:$R$6,0)),"")</f>
        <v/>
      </c>
      <c r="E20" s="88">
        <f>IF(OR(C20="",D20=""),"",C20-D20)</f>
        <v/>
      </c>
      <c r="F20" s="89">
        <f>IF(OR(C20="",D20="",D20=0),"",(C20-D20)/ABS(D20))</f>
        <v/>
      </c>
    </row>
    <row r="21">
      <c r="A21" s="1" t="n"/>
      <c r="B21" s="1" t="n"/>
      <c r="C21" s="1" t="n"/>
      <c r="D21" s="1" t="n"/>
      <c r="E21" s="1" t="n"/>
      <c r="F21" s="1" t="n"/>
    </row>
    <row r="22" ht="26" customHeight="1">
      <c r="A22" s="1" t="n"/>
      <c r="B22" s="18" t="inlineStr">
        <is>
          <t>A blank cell means that line did not exist in that month — never zero.</t>
        </is>
      </c>
      <c r="C22" s="1" t="n"/>
      <c r="D22" s="1" t="n"/>
      <c r="E22" s="1" t="n"/>
      <c r="F22" s="1" t="n"/>
    </row>
    <row r="23">
      <c r="A23" s="1" t="n"/>
      <c r="B23" s="1" t="n"/>
      <c r="C23" s="1" t="n"/>
      <c r="D23" s="1" t="n"/>
      <c r="E23" s="1" t="n"/>
      <c r="F23" s="1" t="n"/>
    </row>
    <row r="24">
      <c r="A24" s="1" t="n"/>
      <c r="B24" s="11" t="inlineStr">
        <is>
          <t>Prepared for management use. Not audited, reviewed or examined by an independent accountant; no assurance is expressed. The PDF report is the record — this workbook is a working copy.</t>
        </is>
      </c>
      <c r="C24" s="1" t="n"/>
      <c r="D24" s="1" t="n"/>
      <c r="E24" s="1" t="n"/>
      <c r="F24" s="1" t="n"/>
    </row>
  </sheetData>
  <sheetProtection selectLockedCells="0" selectUnlockedCells="0" sheet="1" objects="0" insertRows="1" insertHyperlinks="1" autoFilter="1" scenarios="0" formatColumns="1" deleteColumns="1" insertColumns="1" pivotTables="1" deleteRows="1" formatCells="1" formatRows="1" sort="1"/>
  <mergeCells count="1">
    <mergeCell ref="B22:F22"/>
  </mergeCells>
  <dataValidations count="1">
    <dataValidation sqref="C6 C7" showDropDown="0" showInputMessage="0" showErrorMessage="0" allowBlank="0" type="list">
      <formula1>=History!$C$6:$R$6</formula1>
    </dataValidation>
  </dataValidations>
  <pageMargins left="0.75" right="0.75" top="1" bottom="1" header="0.5" footer="0.5"/>
</worksheet>
</file>

<file path=xl/worksheets/sheet12.xml><?xml version="1.0" encoding="utf-8"?>
<worksheet xmlns="http://schemas.openxmlformats.org/spreadsheetml/2006/main">
  <sheetPr>
    <tabColor rgb="000D2B4E"/>
    <outlinePr summaryBelow="1" summaryRight="1"/>
    <pageSetUpPr fitToPage="1"/>
  </sheetPr>
  <dimension ref="A1:H26"/>
  <sheetViews>
    <sheetView showGridLines="0" zoomScale="90" workbookViewId="0">
      <pane xSplit="2" ySplit="8" topLeftCell="C9"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6" customWidth="1" min="3" max="3"/>
    <col width="16" customWidth="1" min="4" max="4"/>
    <col width="16" customWidth="1" min="5" max="5"/>
    <col width="14" customWidth="1" min="6" max="6"/>
    <col width="20" customWidth="1" min="7" max="7"/>
    <col width="24" customWidth="1" min="8" max="8"/>
  </cols>
  <sheetData>
    <row r="1">
      <c r="A1" s="1" t="n"/>
      <c r="B1" s="1" t="n"/>
      <c r="C1" s="1" t="n"/>
      <c r="D1" s="1" t="n"/>
      <c r="E1" s="1" t="n"/>
      <c r="F1" s="1" t="n"/>
      <c r="G1" s="1" t="n"/>
      <c r="H1" s="1" t="n"/>
    </row>
    <row r="2" ht="34" customHeight="1">
      <c r="A2" s="1" t="n"/>
      <c r="B2" s="2" t="inlineStr">
        <is>
          <t>Trend</t>
        </is>
      </c>
      <c r="C2" s="1" t="n"/>
      <c r="D2" s="1" t="n"/>
      <c r="E2" s="1" t="n"/>
      <c r="F2" s="1" t="n"/>
      <c r="G2" s="1" t="n"/>
      <c r="H2" s="1" t="n"/>
    </row>
    <row r="3">
      <c r="A3" s="1" t="n"/>
      <c r="B3" s="3" t="inlineStr">
        <is>
          <t>Month on month and year on year</t>
        </is>
      </c>
      <c r="C3" s="1" t="n"/>
      <c r="D3" s="1" t="n"/>
      <c r="E3" s="1" t="n"/>
      <c r="F3" s="1" t="n"/>
      <c r="G3" s="1" t="n"/>
      <c r="H3" s="1" t="n"/>
    </row>
    <row r="4">
      <c r="A4" s="1" t="n"/>
      <c r="B4" s="4" t="inlineStr">
        <is>
          <t>As each month was reported, not recomputed from today's books.</t>
        </is>
      </c>
      <c r="C4" s="1" t="n"/>
      <c r="D4" s="1" t="n"/>
      <c r="E4" s="1" t="n"/>
      <c r="F4" s="1" t="n"/>
      <c r="G4" s="1" t="n"/>
      <c r="H4" s="1" t="n"/>
    </row>
    <row r="5">
      <c r="A5" s="1" t="n"/>
      <c r="B5" s="1" t="n"/>
      <c r="C5" s="1" t="n"/>
      <c r="D5" s="1" t="n"/>
      <c r="E5" s="1" t="n"/>
      <c r="F5" s="1" t="n"/>
      <c r="G5" s="1" t="n"/>
      <c r="H5" s="1" t="n"/>
    </row>
    <row r="6" ht="20" customHeight="1">
      <c r="A6" s="1" t="n"/>
      <c r="B6" s="5" t="inlineStr">
        <is>
          <t xml:space="preserve">  BY MONTH</t>
        </is>
      </c>
      <c r="C6" s="6" t="n"/>
      <c r="D6" s="6" t="n"/>
      <c r="E6" s="6" t="n"/>
      <c r="F6" s="6" t="n"/>
      <c r="G6" s="6" t="n"/>
      <c r="H6" s="6" t="n"/>
    </row>
    <row r="7">
      <c r="A7" s="1" t="n"/>
      <c r="B7" s="1" t="n"/>
      <c r="C7" s="1" t="n"/>
      <c r="D7" s="1" t="n"/>
      <c r="E7" s="1" t="n"/>
      <c r="F7" s="1" t="n"/>
      <c r="G7" s="1" t="n"/>
      <c r="H7" s="1" t="n"/>
    </row>
    <row r="8" ht="26" customHeight="1">
      <c r="A8" s="1" t="n"/>
      <c r="B8" s="28" t="inlineStr">
        <is>
          <t>Period</t>
        </is>
      </c>
      <c r="C8" s="29" t="inlineStr">
        <is>
          <t>Revenue</t>
        </is>
      </c>
      <c r="D8" s="29" t="inlineStr">
        <is>
          <t>Gross profit</t>
        </is>
      </c>
      <c r="E8" s="29" t="inlineStr">
        <is>
          <t>Net income</t>
        </is>
      </c>
      <c r="F8" s="29" t="inlineStr">
        <is>
          <t>Gross margin</t>
        </is>
      </c>
      <c r="G8" s="29" t="inlineStr">
        <is>
          <t>Revenue vs prior month</t>
        </is>
      </c>
      <c r="H8" s="29" t="inlineStr">
        <is>
          <t>Revenue vs same month last year</t>
        </is>
      </c>
    </row>
    <row r="9">
      <c r="A9" s="1" t="n"/>
      <c r="B9" s="30" t="inlineStr">
        <is>
          <t>January 2025</t>
        </is>
      </c>
      <c r="C9" s="31" t="n">
        <v>18880</v>
      </c>
      <c r="D9" s="31" t="n">
        <v>18880</v>
      </c>
      <c r="E9" s="31" t="n">
        <v>4016</v>
      </c>
      <c r="F9" s="32">
        <f>IF(C9=0,"",D9/C9)</f>
        <v/>
      </c>
      <c r="G9" s="90" t="n"/>
      <c r="H9" s="90" t="n"/>
    </row>
    <row r="10">
      <c r="A10" s="1" t="n"/>
      <c r="B10" s="33" t="inlineStr">
        <is>
          <t>February 2025</t>
        </is>
      </c>
      <c r="C10" s="34" t="n">
        <v>19121.5</v>
      </c>
      <c r="D10" s="34" t="n">
        <v>19121.5</v>
      </c>
      <c r="E10" s="34" t="n">
        <v>4031.3</v>
      </c>
      <c r="F10" s="35">
        <f>IF(C10=0,"",D10/C10)</f>
        <v/>
      </c>
      <c r="G10" s="91">
        <f>IF(C9=0,"",C10/C9-1)</f>
        <v/>
      </c>
      <c r="H10" s="91" t="n"/>
    </row>
    <row r="11">
      <c r="A11" s="1" t="n"/>
      <c r="B11" s="30" t="inlineStr">
        <is>
          <t>March 2025</t>
        </is>
      </c>
      <c r="C11" s="31" t="n">
        <v>19363</v>
      </c>
      <c r="D11" s="31" t="n">
        <v>19363</v>
      </c>
      <c r="E11" s="31" t="n">
        <v>4046.6</v>
      </c>
      <c r="F11" s="32">
        <f>IF(C11=0,"",D11/C11)</f>
        <v/>
      </c>
      <c r="G11" s="90">
        <f>IF(C10=0,"",C11/C10-1)</f>
        <v/>
      </c>
      <c r="H11" s="90" t="n"/>
    </row>
    <row r="12">
      <c r="A12" s="1" t="n"/>
      <c r="B12" s="33" t="inlineStr">
        <is>
          <t>April 2025</t>
        </is>
      </c>
      <c r="C12" s="34" t="n">
        <v>19604.5</v>
      </c>
      <c r="D12" s="34" t="n">
        <v>19604.5</v>
      </c>
      <c r="E12" s="34" t="n">
        <v>4061.9</v>
      </c>
      <c r="F12" s="35">
        <f>IF(C12=0,"",D12/C12)</f>
        <v/>
      </c>
      <c r="G12" s="91">
        <f>IF(C11=0,"",C12/C11-1)</f>
        <v/>
      </c>
      <c r="H12" s="91" t="n"/>
    </row>
    <row r="13">
      <c r="A13" s="1" t="n"/>
      <c r="B13" s="30" t="inlineStr">
        <is>
          <t>May 2025</t>
        </is>
      </c>
      <c r="C13" s="31" t="n">
        <v>19846</v>
      </c>
      <c r="D13" s="31" t="n">
        <v>19846</v>
      </c>
      <c r="E13" s="31" t="n">
        <v>4077.2</v>
      </c>
      <c r="F13" s="32">
        <f>IF(C13=0,"",D13/C13)</f>
        <v/>
      </c>
      <c r="G13" s="90">
        <f>IF(C12=0,"",C13/C12-1)</f>
        <v/>
      </c>
      <c r="H13" s="90" t="n"/>
    </row>
    <row r="14">
      <c r="A14" s="1" t="n"/>
      <c r="B14" s="33" t="inlineStr">
        <is>
          <t>June 2025</t>
        </is>
      </c>
      <c r="C14" s="34" t="n">
        <v>20087.5</v>
      </c>
      <c r="D14" s="34" t="n">
        <v>20087.5</v>
      </c>
      <c r="E14" s="34" t="n">
        <v>4092.5</v>
      </c>
      <c r="F14" s="35">
        <f>IF(C14=0,"",D14/C14)</f>
        <v/>
      </c>
      <c r="G14" s="91">
        <f>IF(C13=0,"",C14/C13-1)</f>
        <v/>
      </c>
      <c r="H14" s="91" t="n"/>
    </row>
    <row r="15">
      <c r="A15" s="1" t="n"/>
      <c r="B15" s="30" t="inlineStr">
        <is>
          <t>July 2025</t>
        </is>
      </c>
      <c r="C15" s="31" t="n">
        <v>20329</v>
      </c>
      <c r="D15" s="31" t="n">
        <v>20329</v>
      </c>
      <c r="E15" s="31" t="n">
        <v>4107.8</v>
      </c>
      <c r="F15" s="32">
        <f>IF(C15=0,"",D15/C15)</f>
        <v/>
      </c>
      <c r="G15" s="90">
        <f>IF(C14=0,"",C15/C14-1)</f>
        <v/>
      </c>
      <c r="H15" s="90" t="n"/>
    </row>
    <row r="16">
      <c r="A16" s="1" t="n"/>
      <c r="B16" s="33" t="inlineStr">
        <is>
          <t>August 2025</t>
        </is>
      </c>
      <c r="C16" s="34" t="n">
        <v>20570.5</v>
      </c>
      <c r="D16" s="34" t="n">
        <v>20570.5</v>
      </c>
      <c r="E16" s="34" t="n">
        <v>4123.1</v>
      </c>
      <c r="F16" s="35">
        <f>IF(C16=0,"",D16/C16)</f>
        <v/>
      </c>
      <c r="G16" s="91">
        <f>IF(C15=0,"",C16/C15-1)</f>
        <v/>
      </c>
      <c r="H16" s="91" t="n"/>
    </row>
    <row r="17">
      <c r="A17" s="1" t="n"/>
      <c r="B17" s="30" t="inlineStr">
        <is>
          <t>October 2025</t>
        </is>
      </c>
      <c r="C17" s="31" t="n">
        <v>20812</v>
      </c>
      <c r="D17" s="31" t="n">
        <v>20812</v>
      </c>
      <c r="E17" s="31" t="n">
        <v>4138.4</v>
      </c>
      <c r="F17" s="32">
        <f>IF(C17=0,"",D17/C17)</f>
        <v/>
      </c>
      <c r="G17" s="90">
        <f>IF(C16=0,"",C17/C16-1)</f>
        <v/>
      </c>
      <c r="H17" s="90" t="n"/>
    </row>
    <row r="18">
      <c r="A18" s="1" t="n"/>
      <c r="B18" s="33" t="inlineStr">
        <is>
          <t>November 2025</t>
        </is>
      </c>
      <c r="C18" s="34" t="n">
        <v>21053.5</v>
      </c>
      <c r="D18" s="34" t="n">
        <v>21053.5</v>
      </c>
      <c r="E18" s="34" t="n">
        <v>4153.7</v>
      </c>
      <c r="F18" s="35">
        <f>IF(C18=0,"",D18/C18)</f>
        <v/>
      </c>
      <c r="G18" s="91">
        <f>IF(C17=0,"",C18/C17-1)</f>
        <v/>
      </c>
      <c r="H18" s="91" t="n"/>
    </row>
    <row r="19">
      <c r="A19" s="1" t="n"/>
      <c r="B19" s="30" t="inlineStr">
        <is>
          <t>December 2025</t>
        </is>
      </c>
      <c r="C19" s="31" t="n">
        <v>21295</v>
      </c>
      <c r="D19" s="31" t="n">
        <v>21295</v>
      </c>
      <c r="E19" s="31" t="n">
        <v>4169</v>
      </c>
      <c r="F19" s="32">
        <f>IF(C19=0,"",D19/C19)</f>
        <v/>
      </c>
      <c r="G19" s="90">
        <f>IF(C18=0,"",C19/C18-1)</f>
        <v/>
      </c>
      <c r="H19" s="90" t="n"/>
    </row>
    <row r="20">
      <c r="A20" s="1" t="n"/>
      <c r="B20" s="33" t="inlineStr">
        <is>
          <t>January 2026</t>
        </is>
      </c>
      <c r="C20" s="34" t="n">
        <v>21536.5</v>
      </c>
      <c r="D20" s="34" t="n">
        <v>21536.5</v>
      </c>
      <c r="E20" s="34" t="n">
        <v>4184.3</v>
      </c>
      <c r="F20" s="35">
        <f>IF(C20=0,"",D20/C20)</f>
        <v/>
      </c>
      <c r="G20" s="91">
        <f>IF(C19=0,"",C20/C19-1)</f>
        <v/>
      </c>
      <c r="H20" s="91">
        <f>IF(C9=0,"",C20/C9-1)</f>
        <v/>
      </c>
    </row>
    <row r="21">
      <c r="A21" s="1" t="n"/>
      <c r="B21" s="30" t="inlineStr">
        <is>
          <t>February 2026</t>
        </is>
      </c>
      <c r="C21" s="31" t="n">
        <v>21778</v>
      </c>
      <c r="D21" s="31" t="n">
        <v>21778</v>
      </c>
      <c r="E21" s="31" t="n">
        <v>4199.6</v>
      </c>
      <c r="F21" s="32">
        <f>IF(C21=0,"",D21/C21)</f>
        <v/>
      </c>
      <c r="G21" s="90">
        <f>IF(C20=0,"",C21/C20-1)</f>
        <v/>
      </c>
      <c r="H21" s="90">
        <f>IF(C10=0,"",C21/C10-1)</f>
        <v/>
      </c>
    </row>
    <row r="22">
      <c r="A22" s="1" t="n"/>
      <c r="B22" s="33" t="inlineStr">
        <is>
          <t>March 2026</t>
        </is>
      </c>
      <c r="C22" s="34" t="n">
        <v>22019.5</v>
      </c>
      <c r="D22" s="34" t="n">
        <v>22019.5</v>
      </c>
      <c r="E22" s="34" t="n">
        <v>4214.9</v>
      </c>
      <c r="F22" s="35">
        <f>IF(C22=0,"",D22/C22)</f>
        <v/>
      </c>
      <c r="G22" s="91">
        <f>IF(C21=0,"",C22/C21-1)</f>
        <v/>
      </c>
      <c r="H22" s="91">
        <f>IF(C11=0,"",C22/C11-1)</f>
        <v/>
      </c>
    </row>
    <row r="23">
      <c r="A23" s="1" t="n"/>
      <c r="B23" s="30" t="inlineStr">
        <is>
          <t>April 2026</t>
        </is>
      </c>
      <c r="C23" s="31" t="n">
        <v>22100</v>
      </c>
      <c r="D23" s="31" t="n">
        <v>22100</v>
      </c>
      <c r="E23" s="31" t="n">
        <v>4220</v>
      </c>
      <c r="F23" s="32">
        <f>IF(C23=0,"",D23/C23)</f>
        <v/>
      </c>
      <c r="G23" s="90">
        <f>IF(C22=0,"",C23/C22-1)</f>
        <v/>
      </c>
      <c r="H23" s="90">
        <f>IF(C12=0,"",C23/C12-1)</f>
        <v/>
      </c>
    </row>
    <row r="24">
      <c r="A24" s="1" t="n"/>
      <c r="B24" s="33" t="inlineStr">
        <is>
          <t>May 2026</t>
        </is>
      </c>
      <c r="C24" s="34" t="n">
        <v>24500</v>
      </c>
      <c r="D24" s="34" t="n">
        <v>24500</v>
      </c>
      <c r="E24" s="34" t="n">
        <v>6555</v>
      </c>
      <c r="F24" s="35">
        <f>IF(C24=0,"",D24/C24)</f>
        <v/>
      </c>
      <c r="G24" s="91">
        <f>IF(C23=0,"",C24/C23-1)</f>
        <v/>
      </c>
      <c r="H24" s="91">
        <f>IF(C13=0,"",C24/C13-1)</f>
        <v/>
      </c>
    </row>
    <row r="25">
      <c r="A25" s="1" t="n"/>
      <c r="B25" s="1" t="n"/>
      <c r="C25" s="1" t="n"/>
      <c r="D25" s="1" t="n"/>
      <c r="E25" s="1" t="n"/>
      <c r="F25" s="1" t="n"/>
      <c r="G25" s="1" t="n"/>
      <c r="H25" s="1" t="n"/>
    </row>
    <row r="26">
      <c r="A26" s="1" t="n"/>
      <c r="B26" s="11" t="inlineStr">
        <is>
          <t>Prepared for management use. Not audited, reviewed or examined by an independent accountant; no assurance is expressed. The PDF report is the record — this workbook is a working copy.</t>
        </is>
      </c>
      <c r="C26" s="1" t="n"/>
      <c r="D26" s="1" t="n"/>
      <c r="E26" s="1" t="n"/>
      <c r="F26" s="1" t="n"/>
      <c r="G26" s="1" t="n"/>
      <c r="H26" s="1" t="n"/>
    </row>
  </sheetData>
  <sheetProtection selectLockedCells="0" selectUnlockedCells="0" sheet="1" objects="0" insertRows="1" insertHyperlinks="1" autoFilter="1" scenarios="0" formatColumns="1" deleteColumns="1" insertColumns="1" pivotTables="1" deleteRows="1" formatCells="1" formatRows="1" sort="1"/>
  <mergeCells count="1">
    <mergeCell ref="B6:H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drawing xmlns:r="http://schemas.openxmlformats.org/officeDocument/2006/relationships" r:id="rId1"/>
</worksheet>
</file>

<file path=xl/worksheets/sheet13.xml><?xml version="1.0" encoding="utf-8"?>
<worksheet xmlns="http://schemas.openxmlformats.org/spreadsheetml/2006/main">
  <sheetPr>
    <tabColor rgb="000D2B4E"/>
    <outlinePr summaryBelow="1" summaryRight="1"/>
    <pageSetUpPr fitToPage="1"/>
  </sheetPr>
  <dimension ref="A1:E29"/>
  <sheetViews>
    <sheetView showGridLines="0" zoomScale="90" workbookViewId="0">
      <pane xSplit="2" ySplit="8" topLeftCell="C9"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16" customWidth="1" min="3" max="3"/>
    <col width="16" customWidth="1" min="4" max="4"/>
    <col width="18" customWidth="1" min="5" max="5"/>
  </cols>
  <sheetData>
    <row r="1">
      <c r="A1" s="1" t="n"/>
      <c r="B1" s="1" t="n"/>
      <c r="C1" s="1" t="n"/>
      <c r="D1" s="1" t="n"/>
      <c r="E1" s="1" t="n"/>
    </row>
    <row r="2" ht="34" customHeight="1">
      <c r="A2" s="1" t="n"/>
      <c r="B2" s="2" t="inlineStr">
        <is>
          <t>13-week cash forecast</t>
        </is>
      </c>
      <c r="C2" s="1" t="n"/>
      <c r="D2" s="1" t="n"/>
      <c r="E2" s="1" t="n"/>
    </row>
    <row r="3">
      <c r="A3" s="1" t="n"/>
      <c r="B3" s="3" t="inlineStr">
        <is>
          <t>Week by week, from the end of the month</t>
        </is>
      </c>
      <c r="C3" s="1" t="n"/>
      <c r="D3" s="1" t="n"/>
      <c r="E3" s="1" t="n"/>
    </row>
    <row r="4">
      <c r="A4" s="1" t="n"/>
      <c r="B4" s="4" t="inlineStr">
        <is>
          <t>Change the blue cells on Assumptions and watch the closing cash and the lowest point move.</t>
        </is>
      </c>
      <c r="C4" s="1" t="n"/>
      <c r="D4" s="1" t="n"/>
      <c r="E4" s="1" t="n"/>
    </row>
    <row r="5">
      <c r="A5" s="1" t="n"/>
      <c r="B5" s="1" t="n"/>
      <c r="C5" s="1" t="n"/>
      <c r="D5" s="1" t="n"/>
      <c r="E5" s="1" t="n"/>
    </row>
    <row r="6" ht="20" customHeight="1">
      <c r="A6" s="1" t="n"/>
      <c r="B6" s="5" t="inlineStr">
        <is>
          <t xml:space="preserve">  EXPECTED CASE — LIVE</t>
        </is>
      </c>
      <c r="C6" s="6" t="n"/>
      <c r="D6" s="6" t="n"/>
      <c r="E6" s="6" t="n"/>
    </row>
    <row r="7">
      <c r="A7" s="1" t="n"/>
      <c r="B7" s="1" t="n"/>
      <c r="C7" s="1" t="n"/>
      <c r="D7" s="1" t="n"/>
      <c r="E7" s="1" t="n"/>
    </row>
    <row r="8" ht="26" customHeight="1">
      <c r="A8" s="1" t="n"/>
      <c r="B8" s="28" t="inlineStr">
        <is>
          <t>Week starting</t>
        </is>
      </c>
      <c r="C8" s="29" t="inlineStr">
        <is>
          <t>In</t>
        </is>
      </c>
      <c r="D8" s="29" t="inlineStr">
        <is>
          <t>Out</t>
        </is>
      </c>
      <c r="E8" s="29" t="inlineStr">
        <is>
          <t>Closing cash</t>
        </is>
      </c>
    </row>
    <row r="9">
      <c r="A9" s="1" t="n"/>
      <c r="B9" s="36" t="inlineStr">
        <is>
          <t>Opening (actual)</t>
        </is>
      </c>
      <c r="C9" s="37" t="n"/>
      <c r="D9" s="37" t="n"/>
      <c r="E9" s="37" t="n">
        <v>50080</v>
      </c>
    </row>
    <row r="10">
      <c r="A10" s="1" t="n"/>
      <c r="B10" s="30" t="inlineStr">
        <is>
          <t>1 June 2026</t>
        </is>
      </c>
      <c r="C10" s="92">
        <f>6200.0*Assumptions!$C$9</f>
        <v/>
      </c>
      <c r="D10" s="92">
        <f>8209.62*(1-Assumptions!$C$10)</f>
        <v/>
      </c>
      <c r="E10" s="93">
        <f>E9+C10-D10</f>
        <v/>
      </c>
    </row>
    <row r="11">
      <c r="A11" s="1" t="n"/>
      <c r="B11" s="33" t="inlineStr">
        <is>
          <t>8 June 2026</t>
        </is>
      </c>
      <c r="C11" s="94">
        <f>4800.0*Assumptions!$C$9</f>
        <v/>
      </c>
      <c r="D11" s="94">
        <f>5909.62*(1-Assumptions!$C$10)</f>
        <v/>
      </c>
      <c r="E11" s="95">
        <f>E10+C11-D11</f>
        <v/>
      </c>
    </row>
    <row r="12">
      <c r="A12" s="1" t="n"/>
      <c r="B12" s="30" t="inlineStr">
        <is>
          <t>15 June 2026</t>
        </is>
      </c>
      <c r="C12" s="92">
        <f>5100.0*Assumptions!$C$9</f>
        <v/>
      </c>
      <c r="D12" s="92">
        <f>5909.62*(1-Assumptions!$C$10)</f>
        <v/>
      </c>
      <c r="E12" s="93">
        <f>E11+C12-D12</f>
        <v/>
      </c>
    </row>
    <row r="13">
      <c r="A13" s="1" t="n"/>
      <c r="B13" s="33" t="inlineStr">
        <is>
          <t>22 June 2026</t>
        </is>
      </c>
      <c r="C13" s="94">
        <f>3900.0*Assumptions!$C$9</f>
        <v/>
      </c>
      <c r="D13" s="94">
        <f>13509.62*(1-Assumptions!$C$10)</f>
        <v/>
      </c>
      <c r="E13" s="95">
        <f>E12+C13-D13</f>
        <v/>
      </c>
    </row>
    <row r="14">
      <c r="A14" s="1" t="n"/>
      <c r="B14" s="30" t="inlineStr">
        <is>
          <t>29 June 2026</t>
        </is>
      </c>
      <c r="C14" s="92">
        <f>9746.15*Assumptions!$C$9</f>
        <v/>
      </c>
      <c r="D14" s="92">
        <f>5909.62*(1-Assumptions!$C$10)</f>
        <v/>
      </c>
      <c r="E14" s="93">
        <f>E13+C14-D14</f>
        <v/>
      </c>
    </row>
    <row r="15">
      <c r="A15" s="1" t="n"/>
      <c r="B15" s="33" t="inlineStr">
        <is>
          <t>6 July 2026</t>
        </is>
      </c>
      <c r="C15" s="94">
        <f>9546.15*Assumptions!$C$9</f>
        <v/>
      </c>
      <c r="D15" s="94">
        <f>5909.62*(1-Assumptions!$C$10)</f>
        <v/>
      </c>
      <c r="E15" s="95">
        <f>E14+C15-D15</f>
        <v/>
      </c>
    </row>
    <row r="16">
      <c r="A16" s="1" t="n"/>
      <c r="B16" s="30" t="inlineStr">
        <is>
          <t>13 July 2026</t>
        </is>
      </c>
      <c r="C16" s="92">
        <f>9346.15*Assumptions!$C$9</f>
        <v/>
      </c>
      <c r="D16" s="92">
        <f>5909.61*(1-Assumptions!$C$10)</f>
        <v/>
      </c>
      <c r="E16" s="93">
        <f>E15+C16-D16</f>
        <v/>
      </c>
    </row>
    <row r="17">
      <c r="A17" s="1" t="n"/>
      <c r="B17" s="33" t="inlineStr">
        <is>
          <t>20 July 2026</t>
        </is>
      </c>
      <c r="C17" s="94">
        <f>9246.15*Assumptions!$C$9</f>
        <v/>
      </c>
      <c r="D17" s="94">
        <f>10309.61*(1-Assumptions!$C$10)</f>
        <v/>
      </c>
      <c r="E17" s="95">
        <f>E16+C17-D17</f>
        <v/>
      </c>
    </row>
    <row r="18">
      <c r="A18" s="1" t="n"/>
      <c r="B18" s="30" t="inlineStr">
        <is>
          <t>27 July 2026</t>
        </is>
      </c>
      <c r="C18" s="92">
        <f>9046.15*Assumptions!$C$9</f>
        <v/>
      </c>
      <c r="D18" s="92">
        <f>5909.61*(1-Assumptions!$C$10)</f>
        <v/>
      </c>
      <c r="E18" s="93">
        <f>E17+C18-D18</f>
        <v/>
      </c>
    </row>
    <row r="19">
      <c r="A19" s="1" t="n"/>
      <c r="B19" s="33" t="inlineStr">
        <is>
          <t>3 August 2026</t>
        </is>
      </c>
      <c r="C19" s="94">
        <f>8946.15*Assumptions!$C$9</f>
        <v/>
      </c>
      <c r="D19" s="94">
        <f>5909.61*(1-Assumptions!$C$10)</f>
        <v/>
      </c>
      <c r="E19" s="95">
        <f>E18+C19-D19</f>
        <v/>
      </c>
    </row>
    <row r="20">
      <c r="A20" s="1" t="n"/>
      <c r="B20" s="30" t="inlineStr">
        <is>
          <t>10 August 2026</t>
        </is>
      </c>
      <c r="C20" s="92">
        <f>8846.15*Assumptions!$C$9</f>
        <v/>
      </c>
      <c r="D20" s="92">
        <f>5909.61*(1-Assumptions!$C$10)</f>
        <v/>
      </c>
      <c r="E20" s="93">
        <f>E19+C20-D20</f>
        <v/>
      </c>
    </row>
    <row r="21">
      <c r="A21" s="1" t="n"/>
      <c r="B21" s="33" t="inlineStr">
        <is>
          <t>17 August 2026</t>
        </is>
      </c>
      <c r="C21" s="94">
        <f>8746.15*Assumptions!$C$9</f>
        <v/>
      </c>
      <c r="D21" s="94">
        <f>8909.61*(1-Assumptions!$C$10)</f>
        <v/>
      </c>
      <c r="E21" s="95">
        <f>E20+C21-D21</f>
        <v/>
      </c>
    </row>
    <row r="22">
      <c r="A22" s="1" t="n"/>
      <c r="B22" s="30" t="inlineStr">
        <is>
          <t>24 August 2026</t>
        </is>
      </c>
      <c r="C22" s="92">
        <f>8646.15*Assumptions!$C$9</f>
        <v/>
      </c>
      <c r="D22" s="92">
        <f>5909.61*(1-Assumptions!$C$10)</f>
        <v/>
      </c>
      <c r="E22" s="93">
        <f>E21+C22-D22</f>
        <v/>
      </c>
    </row>
    <row r="23">
      <c r="A23" s="1" t="n"/>
      <c r="B23" s="1" t="n"/>
      <c r="C23" s="1" t="n"/>
      <c r="D23" s="1" t="n"/>
      <c r="E23" s="1" t="n"/>
    </row>
    <row r="24">
      <c r="A24" s="1" t="n"/>
      <c r="B24" s="39" t="inlineStr">
        <is>
          <t>Lowest point</t>
        </is>
      </c>
      <c r="C24" s="40" t="n"/>
      <c r="D24" s="40" t="n"/>
      <c r="E24" s="40">
        <f>MIN(E9:E22)</f>
        <v/>
      </c>
    </row>
    <row r="25">
      <c r="A25" s="1" t="n"/>
      <c r="B25" s="30" t="inlineStr">
        <is>
          <t>Goes negative?</t>
        </is>
      </c>
      <c r="C25" s="96" t="n"/>
      <c r="D25" s="96" t="n"/>
      <c r="E25" s="97">
        <f>IF(MIN(E9:E22)&lt;0,"YES","no")</f>
        <v/>
      </c>
    </row>
    <row r="26">
      <c r="A26" s="1" t="n"/>
      <c r="B26" s="1" t="n"/>
      <c r="C26" s="1" t="n"/>
      <c r="D26" s="1" t="n"/>
      <c r="E26" s="1" t="n"/>
    </row>
    <row r="27" ht="26" customHeight="1">
      <c r="A27" s="1" t="n"/>
      <c r="B27" s="18" t="inlineStr">
        <is>
          <t>Projected, not actual. The dashed line is a model of what happens if the assumptions on the Assumptions sheet hold — it is not a record of what occurred.</t>
        </is>
      </c>
      <c r="C27" s="1" t="n"/>
      <c r="D27" s="1" t="n"/>
      <c r="E27" s="1" t="n"/>
    </row>
    <row r="28">
      <c r="A28" s="1" t="n"/>
      <c r="B28" s="1" t="n"/>
      <c r="C28" s="1" t="n"/>
      <c r="D28" s="1" t="n"/>
      <c r="E28" s="1" t="n"/>
    </row>
    <row r="29">
      <c r="A29" s="1" t="n"/>
      <c r="B29" s="11" t="inlineStr">
        <is>
          <t>Prepared for management use. Not audited, reviewed or examined by an independent accountant; no assurance is expressed. The PDF report is the record — this workbook is a working copy.</t>
        </is>
      </c>
      <c r="C29" s="1" t="n"/>
      <c r="D29" s="1" t="n"/>
      <c r="E29" s="1" t="n"/>
    </row>
  </sheetData>
  <sheetProtection selectLockedCells="0" selectUnlockedCells="0" sheet="1" objects="0" insertRows="1" insertHyperlinks="1" autoFilter="1" scenarios="0" formatColumns="1" deleteColumns="1" insertColumns="1" pivotTables="1" deleteRows="1" formatCells="1" formatRows="1" sort="1"/>
  <mergeCells count="2">
    <mergeCell ref="B27:E27"/>
    <mergeCell ref="B6:E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drawing xmlns:r="http://schemas.openxmlformats.org/officeDocument/2006/relationships" r:id="rId1"/>
</worksheet>
</file>

<file path=xl/worksheets/sheet14.xml><?xml version="1.0" encoding="utf-8"?>
<worksheet xmlns="http://schemas.openxmlformats.org/spreadsheetml/2006/main">
  <sheetPr>
    <tabColor rgb="000D2B4E"/>
    <outlinePr summaryBelow="1" summaryRight="1"/>
    <pageSetUpPr fitToPage="1"/>
  </sheetPr>
  <dimension ref="A1:G32"/>
  <sheetViews>
    <sheetView showGridLines="0" zoomScale="90" workbookViewId="0">
      <pane xSplit="2" ySplit="15" topLeftCell="C1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16" customWidth="1" min="3" max="3"/>
    <col width="16" customWidth="1" min="4" max="4"/>
    <col width="16" customWidth="1" min="5" max="5"/>
    <col width="16" customWidth="1" min="6" max="6"/>
    <col width="18" customWidth="1" min="7" max="7"/>
  </cols>
  <sheetData>
    <row r="1">
      <c r="A1" s="1" t="n"/>
      <c r="B1" s="1" t="n"/>
      <c r="C1" s="1" t="n"/>
      <c r="D1" s="1" t="n"/>
      <c r="E1" s="1" t="n"/>
      <c r="F1" s="1" t="n"/>
      <c r="G1" s="1" t="n"/>
    </row>
    <row r="2" ht="34" customHeight="1">
      <c r="A2" s="1" t="n"/>
      <c r="B2" s="2" t="inlineStr">
        <is>
          <t>12-month forecast</t>
        </is>
      </c>
      <c r="C2" s="1" t="n"/>
      <c r="D2" s="1" t="n"/>
      <c r="E2" s="1" t="n"/>
      <c r="F2" s="1" t="n"/>
      <c r="G2" s="1" t="n"/>
    </row>
    <row r="3">
      <c r="A3" s="1" t="n"/>
      <c r="B3" s="3" t="inlineStr">
        <is>
          <t>From May 2026</t>
        </is>
      </c>
      <c r="C3" s="1" t="n"/>
      <c r="D3" s="1" t="n"/>
      <c r="E3" s="1" t="n"/>
      <c r="F3" s="1" t="n"/>
      <c r="G3" s="1" t="n"/>
    </row>
    <row r="4">
      <c r="A4" s="1" t="n"/>
      <c r="B4" s="4" t="inlineStr">
        <is>
          <t>Change the blue cells: monthly revenue growth and monthly cost growth. Everything below recalculates. At 0% it is the report's expected path.</t>
        </is>
      </c>
      <c r="C4" s="1" t="n"/>
      <c r="D4" s="1" t="n"/>
      <c r="E4" s="1" t="n"/>
      <c r="F4" s="1" t="n"/>
      <c r="G4" s="1" t="n"/>
    </row>
    <row r="5">
      <c r="A5" s="1" t="n"/>
      <c r="B5" s="1" t="n"/>
      <c r="C5" s="1" t="n"/>
      <c r="D5" s="1" t="n"/>
      <c r="E5" s="1" t="n"/>
      <c r="F5" s="1" t="n"/>
      <c r="G5" s="1" t="n"/>
    </row>
    <row r="6" ht="20" customHeight="1">
      <c r="A6" s="1" t="n"/>
      <c r="B6" s="5" t="inlineStr">
        <is>
          <t xml:space="preserve">  YOUR ASSUMPTIONS</t>
        </is>
      </c>
      <c r="C6" s="6" t="n"/>
      <c r="D6" s="6" t="n"/>
      <c r="E6" s="6" t="n"/>
      <c r="F6" s="6" t="n"/>
      <c r="G6" s="6" t="n"/>
    </row>
    <row r="7">
      <c r="A7" s="1" t="n"/>
      <c r="B7" s="1" t="n"/>
      <c r="C7" s="1" t="n"/>
      <c r="D7" s="1" t="n"/>
      <c r="E7" s="1" t="n"/>
      <c r="F7" s="1" t="n"/>
      <c r="G7" s="1" t="n"/>
    </row>
    <row r="8" ht="26" customHeight="1">
      <c r="A8" s="1" t="n"/>
      <c r="B8" s="28" t="inlineStr">
        <is>
          <t>Assumption</t>
        </is>
      </c>
      <c r="C8" s="29" t="inlineStr">
        <is>
          <t>Value</t>
        </is>
      </c>
      <c r="D8" s="1" t="n"/>
      <c r="E8" s="1" t="n"/>
      <c r="F8" s="1" t="n"/>
      <c r="G8" s="1" t="n"/>
    </row>
    <row r="9">
      <c r="A9" s="1" t="n"/>
      <c r="B9" s="30" t="inlineStr">
        <is>
          <t>Monthly revenue growth</t>
        </is>
      </c>
      <c r="C9" s="98" t="n">
        <v>0</v>
      </c>
      <c r="D9" s="1" t="n"/>
      <c r="E9" s="1" t="n"/>
      <c r="F9" s="1" t="n"/>
      <c r="G9" s="1" t="n"/>
    </row>
    <row r="10">
      <c r="A10" s="1" t="n"/>
      <c r="B10" s="30" t="inlineStr">
        <is>
          <t>Monthly cost growth</t>
        </is>
      </c>
      <c r="C10" s="98" t="n">
        <v>0</v>
      </c>
      <c r="D10" s="1" t="n"/>
      <c r="E10" s="1" t="n"/>
      <c r="F10" s="1" t="n"/>
      <c r="G10" s="1" t="n"/>
    </row>
    <row r="11">
      <c r="A11" s="1" t="n"/>
      <c r="B11" s="33" t="inlineStr">
        <is>
          <t>Cost of sales as a share of revenue</t>
        </is>
      </c>
      <c r="C11" s="35" t="n">
        <v>0</v>
      </c>
      <c r="D11" s="1" t="n"/>
      <c r="E11" s="1" t="n"/>
      <c r="F11" s="1" t="n"/>
      <c r="G11" s="1" t="n"/>
    </row>
    <row r="12">
      <c r="A12" s="1" t="n"/>
      <c r="B12" s="36" t="inlineStr">
        <is>
          <t>Opening cash (actual)</t>
        </is>
      </c>
      <c r="C12" s="37" t="n">
        <v>50080</v>
      </c>
      <c r="D12" s="1" t="n"/>
      <c r="E12" s="1" t="n"/>
      <c r="F12" s="1" t="n"/>
      <c r="G12" s="1" t="n"/>
    </row>
    <row r="13">
      <c r="A13" s="1" t="n"/>
      <c r="B13" s="1" t="n"/>
      <c r="C13" s="1" t="n"/>
      <c r="D13" s="1" t="n"/>
      <c r="E13" s="1" t="n"/>
      <c r="F13" s="1" t="n"/>
      <c r="G13" s="1" t="n"/>
    </row>
    <row r="14" ht="20" customHeight="1">
      <c r="A14" s="1" t="n"/>
      <c r="B14" s="5" t="inlineStr">
        <is>
          <t xml:space="preserve">  MONTH BY MONTH — LIVE</t>
        </is>
      </c>
      <c r="C14" s="6" t="n"/>
      <c r="D14" s="6" t="n"/>
      <c r="E14" s="6" t="n"/>
      <c r="F14" s="6" t="n"/>
      <c r="G14" s="6" t="n"/>
    </row>
    <row r="15" ht="26" customHeight="1">
      <c r="A15" s="1" t="n"/>
      <c r="B15" s="28" t="inlineStr">
        <is>
          <t>Month</t>
        </is>
      </c>
      <c r="C15" s="29" t="inlineStr">
        <is>
          <t>Revenue</t>
        </is>
      </c>
      <c r="D15" s="29" t="inlineStr">
        <is>
          <t>Cost of sales</t>
        </is>
      </c>
      <c r="E15" s="29" t="inlineStr">
        <is>
          <t>Operating costs</t>
        </is>
      </c>
      <c r="F15" s="29" t="inlineStr">
        <is>
          <t>Net income</t>
        </is>
      </c>
      <c r="G15" s="29" t="inlineStr">
        <is>
          <t>Closing cash</t>
        </is>
      </c>
    </row>
    <row r="16">
      <c r="A16" s="1" t="n"/>
      <c r="B16" s="30" t="inlineStr">
        <is>
          <t>June 2026</t>
        </is>
      </c>
      <c r="C16" s="31">
        <f>22873.16*(1+$C$9)^1</f>
        <v/>
      </c>
      <c r="D16" s="31">
        <f>C16*$C$11</f>
        <v/>
      </c>
      <c r="E16" s="31">
        <f>17876.53*(1+$C$10)^1</f>
        <v/>
      </c>
      <c r="F16" s="31">
        <f>C16-D16-E16</f>
        <v/>
      </c>
      <c r="G16" s="31">
        <f>C12+F16</f>
        <v/>
      </c>
    </row>
    <row r="17">
      <c r="A17" s="1" t="n"/>
      <c r="B17" s="33" t="inlineStr">
        <is>
          <t>July 2026</t>
        </is>
      </c>
      <c r="C17" s="34">
        <f>22873.16*(1+$C$9)^2</f>
        <v/>
      </c>
      <c r="D17" s="34">
        <f>C17*$C$11</f>
        <v/>
      </c>
      <c r="E17" s="34">
        <f>17876.53*(1+$C$10)^2</f>
        <v/>
      </c>
      <c r="F17" s="34">
        <f>C17-D17-E17</f>
        <v/>
      </c>
      <c r="G17" s="34">
        <f>G16+F17</f>
        <v/>
      </c>
    </row>
    <row r="18">
      <c r="A18" s="1" t="n"/>
      <c r="B18" s="30" t="inlineStr">
        <is>
          <t>August 2026</t>
        </is>
      </c>
      <c r="C18" s="31">
        <f>22873.16*(1+$C$9)^3</f>
        <v/>
      </c>
      <c r="D18" s="31">
        <f>C18*$C$11</f>
        <v/>
      </c>
      <c r="E18" s="31">
        <f>17876.53*(1+$C$10)^3</f>
        <v/>
      </c>
      <c r="F18" s="31">
        <f>C18-D18-E18</f>
        <v/>
      </c>
      <c r="G18" s="31">
        <f>G17+F18</f>
        <v/>
      </c>
    </row>
    <row r="19">
      <c r="A19" s="1" t="n"/>
      <c r="B19" s="33" t="inlineStr">
        <is>
          <t>September 2026</t>
        </is>
      </c>
      <c r="C19" s="34">
        <f>22873.16*(1+$C$9)^4</f>
        <v/>
      </c>
      <c r="D19" s="34">
        <f>C19*$C$11</f>
        <v/>
      </c>
      <c r="E19" s="34">
        <f>17876.53*(1+$C$10)^4</f>
        <v/>
      </c>
      <c r="F19" s="34">
        <f>C19-D19-E19</f>
        <v/>
      </c>
      <c r="G19" s="34">
        <f>G18+F19</f>
        <v/>
      </c>
    </row>
    <row r="20">
      <c r="A20" s="1" t="n"/>
      <c r="B20" s="30" t="inlineStr">
        <is>
          <t>October 2026</t>
        </is>
      </c>
      <c r="C20" s="31">
        <f>22873.16*(1+$C$9)^5</f>
        <v/>
      </c>
      <c r="D20" s="31">
        <f>C20*$C$11</f>
        <v/>
      </c>
      <c r="E20" s="31">
        <f>17876.53*(1+$C$10)^5</f>
        <v/>
      </c>
      <c r="F20" s="31">
        <f>C20-D20-E20</f>
        <v/>
      </c>
      <c r="G20" s="31">
        <f>G19+F20</f>
        <v/>
      </c>
    </row>
    <row r="21">
      <c r="A21" s="1" t="n"/>
      <c r="B21" s="33" t="inlineStr">
        <is>
          <t>November 2026</t>
        </is>
      </c>
      <c r="C21" s="34">
        <f>22873.16*(1+$C$9)^6</f>
        <v/>
      </c>
      <c r="D21" s="34">
        <f>C21*$C$11</f>
        <v/>
      </c>
      <c r="E21" s="34">
        <f>17876.53*(1+$C$10)^6</f>
        <v/>
      </c>
      <c r="F21" s="34">
        <f>C21-D21-E21</f>
        <v/>
      </c>
      <c r="G21" s="34">
        <f>G20+F21</f>
        <v/>
      </c>
    </row>
    <row r="22">
      <c r="A22" s="1" t="n"/>
      <c r="B22" s="30" t="inlineStr">
        <is>
          <t>December 2026</t>
        </is>
      </c>
      <c r="C22" s="31">
        <f>22873.16*(1+$C$9)^7</f>
        <v/>
      </c>
      <c r="D22" s="31">
        <f>C22*$C$11</f>
        <v/>
      </c>
      <c r="E22" s="31">
        <f>17876.53*(1+$C$10)^7</f>
        <v/>
      </c>
      <c r="F22" s="31">
        <f>C22-D22-E22</f>
        <v/>
      </c>
      <c r="G22" s="31">
        <f>G21+F22</f>
        <v/>
      </c>
    </row>
    <row r="23">
      <c r="A23" s="1" t="n"/>
      <c r="B23" s="33" t="inlineStr">
        <is>
          <t>January 2027</t>
        </is>
      </c>
      <c r="C23" s="34">
        <f>22873.16*(1+$C$9)^8</f>
        <v/>
      </c>
      <c r="D23" s="34">
        <f>C23*$C$11</f>
        <v/>
      </c>
      <c r="E23" s="34">
        <f>17876.53*(1+$C$10)^8</f>
        <v/>
      </c>
      <c r="F23" s="34">
        <f>C23-D23-E23</f>
        <v/>
      </c>
      <c r="G23" s="34">
        <f>G22+F23</f>
        <v/>
      </c>
    </row>
    <row r="24">
      <c r="A24" s="1" t="n"/>
      <c r="B24" s="30" t="inlineStr">
        <is>
          <t>February 2027</t>
        </is>
      </c>
      <c r="C24" s="31">
        <f>22873.16*(1+$C$9)^9</f>
        <v/>
      </c>
      <c r="D24" s="31">
        <f>C24*$C$11</f>
        <v/>
      </c>
      <c r="E24" s="31">
        <f>17876.53*(1+$C$10)^9</f>
        <v/>
      </c>
      <c r="F24" s="31">
        <f>C24-D24-E24</f>
        <v/>
      </c>
      <c r="G24" s="31">
        <f>G23+F24</f>
        <v/>
      </c>
    </row>
    <row r="25">
      <c r="A25" s="1" t="n"/>
      <c r="B25" s="33" t="inlineStr">
        <is>
          <t>March 2027</t>
        </is>
      </c>
      <c r="C25" s="34">
        <f>22873.16*(1+$C$9)^10</f>
        <v/>
      </c>
      <c r="D25" s="34">
        <f>C25*$C$11</f>
        <v/>
      </c>
      <c r="E25" s="34">
        <f>17876.53*(1+$C$10)^10</f>
        <v/>
      </c>
      <c r="F25" s="34">
        <f>C25-D25-E25</f>
        <v/>
      </c>
      <c r="G25" s="34">
        <f>G24+F25</f>
        <v/>
      </c>
    </row>
    <row r="26">
      <c r="A26" s="1" t="n"/>
      <c r="B26" s="30" t="inlineStr">
        <is>
          <t>April 2027</t>
        </is>
      </c>
      <c r="C26" s="31">
        <f>22873.16*(1+$C$9)^11</f>
        <v/>
      </c>
      <c r="D26" s="31">
        <f>C26*$C$11</f>
        <v/>
      </c>
      <c r="E26" s="31">
        <f>17876.53*(1+$C$10)^11</f>
        <v/>
      </c>
      <c r="F26" s="31">
        <f>C26-D26-E26</f>
        <v/>
      </c>
      <c r="G26" s="31">
        <f>G25+F26</f>
        <v/>
      </c>
    </row>
    <row r="27">
      <c r="A27" s="1" t="n"/>
      <c r="B27" s="33" t="inlineStr">
        <is>
          <t>May 2027</t>
        </is>
      </c>
      <c r="C27" s="34">
        <f>22873.16*(1+$C$9)^12</f>
        <v/>
      </c>
      <c r="D27" s="34">
        <f>C27*$C$11</f>
        <v/>
      </c>
      <c r="E27" s="34">
        <f>17876.53*(1+$C$10)^12</f>
        <v/>
      </c>
      <c r="F27" s="34">
        <f>C27-D27-E27</f>
        <v/>
      </c>
      <c r="G27" s="34">
        <f>G26+F27</f>
        <v/>
      </c>
    </row>
    <row r="28">
      <c r="A28" s="1" t="n"/>
      <c r="B28" s="39" t="inlineStr">
        <is>
          <t>Twelve months</t>
        </is>
      </c>
      <c r="C28" s="40">
        <f>SUM(C16:C27)</f>
        <v/>
      </c>
      <c r="D28" s="40">
        <f>SUM(D16:D27)</f>
        <v/>
      </c>
      <c r="E28" s="40">
        <f>SUM(E16:E27)</f>
        <v/>
      </c>
      <c r="F28" s="40">
        <f>SUM(F16:F27)</f>
        <v/>
      </c>
      <c r="G28" s="40">
        <f>G27</f>
        <v/>
      </c>
    </row>
    <row r="29">
      <c r="A29" s="1" t="n"/>
      <c r="B29" s="1" t="n"/>
      <c r="C29" s="1" t="n"/>
      <c r="D29" s="1" t="n"/>
      <c r="E29" s="1" t="n"/>
      <c r="F29" s="1" t="n"/>
      <c r="G29" s="1" t="n"/>
    </row>
    <row r="30" ht="26" customHeight="1">
      <c r="A30" s="1" t="n"/>
      <c r="B30" s="18" t="inlineStr">
        <is>
          <t>Starts from cash at the month end and your average month over the last 3 months, carried forward with no growth assumed. The weaker and stronger paths move revenue 10% either way, with cost of sales moving in step and operating costs held. Cash is profit carried forward: customers paying faster or slower, tax, loan principal and one-off purchases are not included.</t>
        </is>
      </c>
      <c r="C30" s="1" t="n"/>
      <c r="D30" s="1" t="n"/>
      <c r="E30" s="1" t="n"/>
      <c r="F30" s="1" t="n"/>
      <c r="G30" s="1" t="n"/>
    </row>
    <row r="31">
      <c r="A31" s="1" t="n"/>
      <c r="B31" s="1" t="n"/>
      <c r="C31" s="1" t="n"/>
      <c r="D31" s="1" t="n"/>
      <c r="E31" s="1" t="n"/>
      <c r="F31" s="1" t="n"/>
      <c r="G31" s="1" t="n"/>
    </row>
    <row r="32">
      <c r="A32" s="1" t="n"/>
      <c r="B32" s="11" t="inlineStr">
        <is>
          <t>Prepared for management use. Not audited, reviewed or examined by an independent accountant; no assurance is expressed. The PDF report is the record — this workbook is a working copy.</t>
        </is>
      </c>
      <c r="C32" s="1" t="n"/>
      <c r="D32" s="1" t="n"/>
      <c r="E32" s="1" t="n"/>
      <c r="F32" s="1" t="n"/>
      <c r="G32" s="1" t="n"/>
    </row>
  </sheetData>
  <sheetProtection selectLockedCells="0" selectUnlockedCells="0" sheet="1" objects="0" insertRows="1" insertHyperlinks="1" autoFilter="1" scenarios="0" formatColumns="1" deleteColumns="1" insertColumns="1" pivotTables="1" deleteRows="1" formatCells="1" formatRows="1" sort="1"/>
  <mergeCells count="3">
    <mergeCell ref="B14:G14"/>
    <mergeCell ref="B30:G30"/>
    <mergeCell ref="B6:G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drawing xmlns:r="http://schemas.openxmlformats.org/officeDocument/2006/relationships" r:id="rId1"/>
</worksheet>
</file>

<file path=xl/worksheets/sheet15.xml><?xml version="1.0" encoding="utf-8"?>
<worksheet xmlns="http://schemas.openxmlformats.org/spreadsheetml/2006/main">
  <sheetPr>
    <tabColor rgb="000D2B4E"/>
    <outlinePr summaryBelow="1" summaryRight="1"/>
    <pageSetUpPr fitToPage="1"/>
  </sheetPr>
  <dimension ref="A1:E26"/>
  <sheetViews>
    <sheetView showGridLines="0" zoomScale="90" workbookViewId="0">
      <selection activeCell="A1" sqref="A1"/>
    </sheetView>
  </sheetViews>
  <sheetFormatPr baseColWidth="8" defaultRowHeight="15"/>
  <cols>
    <col width="2.2" customWidth="1" min="1" max="1"/>
    <col width="34" customWidth="1" min="2" max="2"/>
    <col width="18" customWidth="1" min="3" max="3"/>
    <col width="18" customWidth="1" min="4" max="4"/>
    <col width="18" customWidth="1" min="5" max="5"/>
  </cols>
  <sheetData>
    <row r="1">
      <c r="A1" s="1" t="n"/>
      <c r="B1" s="1" t="n"/>
      <c r="C1" s="1" t="n"/>
      <c r="D1" s="1" t="n"/>
      <c r="E1" s="1" t="n"/>
    </row>
    <row r="2" ht="34" customHeight="1">
      <c r="A2" s="1" t="n"/>
      <c r="B2" s="2" t="inlineStr">
        <is>
          <t>Scenario</t>
        </is>
      </c>
      <c r="C2" s="1" t="n"/>
      <c r="D2" s="1" t="n"/>
      <c r="E2" s="1" t="n"/>
    </row>
    <row r="3">
      <c r="A3" s="1" t="n"/>
      <c r="B3" s="3" t="inlineStr">
        <is>
          <t>What happens if</t>
        </is>
      </c>
      <c r="C3" s="1" t="n"/>
      <c r="D3" s="1" t="n"/>
      <c r="E3" s="1" t="n"/>
    </row>
    <row r="4">
      <c r="A4" s="1" t="n"/>
      <c r="B4" s="4" t="inlineStr">
        <is>
          <t>Change revenue, price or headcount cost on Assumptions. The baseline is what you measured and is locked.</t>
        </is>
      </c>
      <c r="C4" s="1" t="n"/>
      <c r="D4" s="1" t="n"/>
      <c r="E4" s="1" t="n"/>
    </row>
    <row r="5">
      <c r="A5" s="1" t="n"/>
      <c r="B5" s="1" t="n"/>
      <c r="C5" s="1" t="n"/>
      <c r="D5" s="1" t="n"/>
      <c r="E5" s="1" t="n"/>
    </row>
    <row r="6" ht="20" customHeight="1">
      <c r="A6" s="1" t="n"/>
      <c r="B6" s="5" t="inlineStr">
        <is>
          <t xml:space="preserve">  MEASURED BASELINE (LOCKED)</t>
        </is>
      </c>
      <c r="C6" s="6" t="n"/>
      <c r="D6" s="6" t="n"/>
      <c r="E6" s="6" t="n"/>
    </row>
    <row r="7">
      <c r="A7" s="1" t="n"/>
      <c r="B7" s="1" t="n"/>
      <c r="C7" s="1" t="n"/>
      <c r="D7" s="1" t="n"/>
      <c r="E7" s="1" t="n"/>
    </row>
    <row r="8">
      <c r="A8" s="1" t="n"/>
      <c r="B8" s="30" t="inlineStr">
        <is>
          <t>Revenue</t>
        </is>
      </c>
      <c r="C8" s="31" t="n">
        <v>24500</v>
      </c>
      <c r="D8" s="1" t="n"/>
      <c r="E8" s="1" t="n"/>
    </row>
    <row r="9">
      <c r="A9" s="1" t="n"/>
      <c r="B9" s="33" t="inlineStr">
        <is>
          <t>Cost of sales</t>
        </is>
      </c>
      <c r="C9" s="34" t="n">
        <v>0</v>
      </c>
      <c r="D9" s="1" t="n"/>
      <c r="E9" s="1" t="n"/>
    </row>
    <row r="10">
      <c r="A10" s="1" t="n"/>
      <c r="B10" s="30" t="inlineStr">
        <is>
          <t>Operating expenses</t>
        </is>
      </c>
      <c r="C10" s="31" t="n">
        <v>17945</v>
      </c>
      <c r="D10" s="1" t="n"/>
      <c r="E10" s="1" t="n"/>
    </row>
    <row r="11">
      <c r="A11" s="1" t="n"/>
      <c r="B11" s="33" t="inlineStr">
        <is>
          <t>of which payroll</t>
        </is>
      </c>
      <c r="C11" s="34" t="n">
        <v>14200</v>
      </c>
      <c r="D11" s="1" t="n"/>
      <c r="E11" s="1" t="n"/>
    </row>
    <row r="12">
      <c r="A12" s="1" t="n"/>
      <c r="B12" s="30" t="inlineStr">
        <is>
          <t>Opening cash</t>
        </is>
      </c>
      <c r="C12" s="31" t="n">
        <v>48200</v>
      </c>
      <c r="D12" s="1" t="n"/>
      <c r="E12" s="1" t="n"/>
    </row>
    <row r="13" ht="20" customHeight="1">
      <c r="A13" s="1" t="n"/>
      <c r="B13" s="5" t="inlineStr">
        <is>
          <t xml:space="preserve">  SCENARIO — LIVE</t>
        </is>
      </c>
      <c r="C13" s="6" t="n"/>
      <c r="D13" s="6" t="n"/>
      <c r="E13" s="6" t="n"/>
    </row>
    <row r="14">
      <c r="A14" s="1" t="n"/>
      <c r="B14" s="1" t="n"/>
      <c r="C14" s="1" t="n"/>
      <c r="D14" s="1" t="n"/>
      <c r="E14" s="1" t="n"/>
    </row>
    <row r="15" ht="26" customHeight="1">
      <c r="A15" s="1" t="n"/>
      <c r="B15" s="28" t="inlineStr">
        <is>
          <t>Line</t>
        </is>
      </c>
      <c r="C15" s="29" t="inlineStr">
        <is>
          <t>Baseline</t>
        </is>
      </c>
      <c r="D15" s="29" t="inlineStr">
        <is>
          <t>Scenario</t>
        </is>
      </c>
      <c r="E15" s="29" t="inlineStr">
        <is>
          <t>Change</t>
        </is>
      </c>
    </row>
    <row r="16">
      <c r="A16" s="1" t="n"/>
      <c r="B16" s="30" t="inlineStr">
        <is>
          <t>Revenue</t>
        </is>
      </c>
      <c r="C16" s="31">
        <f>C8</f>
        <v/>
      </c>
      <c r="D16" s="92">
        <f>C8*(1+Assumptions!$C$11)*(1+Assumptions!$C$12)</f>
        <v/>
      </c>
      <c r="E16" s="31">
        <f>D16-C16</f>
        <v/>
      </c>
    </row>
    <row r="17">
      <c r="A17" s="1" t="n"/>
      <c r="B17" s="30" t="inlineStr">
        <is>
          <t>Cost of sales</t>
        </is>
      </c>
      <c r="C17" s="31">
        <f>C9</f>
        <v/>
      </c>
      <c r="D17" s="92">
        <f>C9*(1+Assumptions!$C$11)</f>
        <v/>
      </c>
      <c r="E17" s="31">
        <f>D17-C17</f>
        <v/>
      </c>
    </row>
    <row r="18">
      <c r="A18" s="1" t="n"/>
      <c r="B18" s="30" t="inlineStr">
        <is>
          <t>Operating expenses</t>
        </is>
      </c>
      <c r="C18" s="31">
        <f>C10</f>
        <v/>
      </c>
      <c r="D18" s="92">
        <f>C10+C11*Assumptions!$C$13</f>
        <v/>
      </c>
      <c r="E18" s="31">
        <f>D18-C18</f>
        <v/>
      </c>
    </row>
    <row r="19">
      <c r="A19" s="1" t="n"/>
      <c r="B19" s="39" t="inlineStr">
        <is>
          <t>Net income</t>
        </is>
      </c>
      <c r="C19" s="40">
        <f>C16-C17-C18</f>
        <v/>
      </c>
      <c r="D19" s="40">
        <f>D16-D17-D18</f>
        <v/>
      </c>
      <c r="E19" s="40">
        <f>D19-C19</f>
        <v/>
      </c>
    </row>
    <row r="20">
      <c r="A20" s="1" t="n"/>
      <c r="B20" s="1" t="n"/>
      <c r="C20" s="1" t="n"/>
      <c r="D20" s="1" t="n"/>
      <c r="E20" s="1" t="n"/>
    </row>
    <row r="21">
      <c r="A21" s="1" t="n"/>
      <c r="B21" s="30" t="inlineStr">
        <is>
          <t>Monthly burn (scenario)</t>
        </is>
      </c>
      <c r="C21" s="31" t="n"/>
      <c r="D21" s="31">
        <f>MAX(0,-D19)</f>
        <v/>
      </c>
      <c r="E21" s="1" t="n"/>
    </row>
    <row r="22">
      <c r="A22" s="1" t="n"/>
      <c r="B22" s="36" t="inlineStr">
        <is>
          <t>Months of runway</t>
        </is>
      </c>
      <c r="C22" s="99" t="n"/>
      <c r="D22" s="99">
        <f>IF(D21&lt;=0,"not burning cash",ROUNDDOWN(C12/D21,1))</f>
        <v/>
      </c>
      <c r="E22" s="1" t="n"/>
    </row>
    <row r="23">
      <c r="A23" s="1" t="n"/>
      <c r="B23" s="1" t="n"/>
      <c r="C23" s="1" t="n"/>
      <c r="D23" s="1" t="n"/>
      <c r="E23" s="1" t="n"/>
    </row>
    <row r="24" ht="26" customHeight="1">
      <c r="A24" s="1" t="n"/>
      <c r="B24" s="18" t="inlineStr">
        <is>
          <t>Runway is rounded DOWN, and is blank when the business is not burning cash — runway is undefined then, not infinite. It is cash divided by the monthly loss, not cash cover.</t>
        </is>
      </c>
      <c r="C24" s="1" t="n"/>
      <c r="D24" s="1" t="n"/>
      <c r="E24" s="1" t="n"/>
    </row>
    <row r="25">
      <c r="A25" s="1" t="n"/>
      <c r="B25" s="1" t="n"/>
      <c r="C25" s="1" t="n"/>
      <c r="D25" s="1" t="n"/>
      <c r="E25" s="1" t="n"/>
    </row>
    <row r="26">
      <c r="A26" s="1" t="n"/>
      <c r="B26" s="11" t="inlineStr">
        <is>
          <t>Prepared for management use. Not audited, reviewed or examined by an independent accountant; no assurance is expressed. The PDF report is the record — this workbook is a working copy.</t>
        </is>
      </c>
      <c r="C26" s="1" t="n"/>
      <c r="D26" s="1" t="n"/>
      <c r="E26" s="1" t="n"/>
    </row>
  </sheetData>
  <sheetProtection selectLockedCells="0" selectUnlockedCells="0" sheet="1" objects="0" insertRows="1" insertHyperlinks="1" autoFilter="1" scenarios="0" formatColumns="1" deleteColumns="1" insertColumns="1" pivotTables="1" deleteRows="1" formatCells="1" formatRows="1" sort="1"/>
  <mergeCells count="3">
    <mergeCell ref="B24:E24"/>
    <mergeCell ref="B13:E13"/>
    <mergeCell ref="B6:E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16.xml><?xml version="1.0" encoding="utf-8"?>
<worksheet xmlns="http://schemas.openxmlformats.org/spreadsheetml/2006/main">
  <sheetPr>
    <tabColor rgb="000D2B4E"/>
    <outlinePr summaryBelow="1" summaryRight="1"/>
    <pageSetUpPr fitToPage="1"/>
  </sheetPr>
  <dimension ref="A1:G18"/>
  <sheetViews>
    <sheetView showGridLines="0" zoomScale="90" workbookViewId="0">
      <selection activeCell="A1" sqref="A1"/>
    </sheetView>
  </sheetViews>
  <sheetFormatPr baseColWidth="8" defaultRowHeight="15"/>
  <cols>
    <col width="2.2" customWidth="1" min="1" max="1"/>
    <col width="34" customWidth="1" min="2" max="2"/>
    <col width="16" customWidth="1" min="3" max="3"/>
    <col width="16" customWidth="1" min="4" max="4"/>
    <col width="16" customWidth="1" min="5" max="5"/>
    <col width="14" customWidth="1" min="6" max="6"/>
    <col width="16" customWidth="1" min="7" max="7"/>
  </cols>
  <sheetData>
    <row r="1">
      <c r="A1" s="1" t="n"/>
      <c r="B1" s="1" t="n"/>
      <c r="C1" s="1" t="n"/>
      <c r="D1" s="1" t="n"/>
      <c r="E1" s="1" t="n"/>
      <c r="F1" s="1" t="n"/>
      <c r="G1" s="1" t="n"/>
    </row>
    <row r="2" ht="34" customHeight="1">
      <c r="A2" s="1" t="n"/>
      <c r="B2" s="2" t="inlineStr">
        <is>
          <t>Budget vs actual</t>
        </is>
      </c>
      <c r="C2" s="1" t="n"/>
      <c r="D2" s="1" t="n"/>
      <c r="E2" s="1" t="n"/>
      <c r="F2" s="1" t="n"/>
      <c r="G2" s="1" t="n"/>
    </row>
    <row r="3">
      <c r="A3" s="1" t="n"/>
      <c r="B3" s="3" t="inlineStr">
        <is>
          <t>Your plan against what happened</t>
        </is>
      </c>
      <c r="C3" s="1" t="n"/>
      <c r="D3" s="1" t="n"/>
      <c r="E3" s="1" t="n"/>
      <c r="F3" s="1" t="n"/>
      <c r="G3" s="1" t="n"/>
    </row>
    <row r="4">
      <c r="A4" s="1" t="n"/>
      <c r="B4" s="4" t="inlineStr">
        <is>
          <t>Blue is your plan and yours to change. Black is what happened, and is locked.</t>
        </is>
      </c>
      <c r="C4" s="1" t="n"/>
      <c r="D4" s="1" t="n"/>
      <c r="E4" s="1" t="n"/>
      <c r="F4" s="1" t="n"/>
      <c r="G4" s="1" t="n"/>
    </row>
    <row r="5">
      <c r="A5" s="1" t="n"/>
      <c r="B5" s="1" t="n"/>
      <c r="C5" s="1" t="n"/>
      <c r="D5" s="1" t="n"/>
      <c r="E5" s="1" t="n"/>
      <c r="F5" s="1" t="n"/>
      <c r="G5" s="1" t="n"/>
    </row>
    <row r="6" ht="20" customHeight="1">
      <c r="A6" s="1" t="n"/>
      <c r="B6" s="5" t="inlineStr">
        <is>
          <t xml:space="preserve">  BY LINE</t>
        </is>
      </c>
      <c r="C6" s="6" t="n"/>
      <c r="D6" s="6" t="n"/>
      <c r="E6" s="6" t="n"/>
      <c r="F6" s="6" t="n"/>
      <c r="G6" s="6" t="n"/>
    </row>
    <row r="7">
      <c r="A7" s="1" t="n"/>
      <c r="B7" s="1" t="n"/>
      <c r="C7" s="1" t="n"/>
      <c r="D7" s="1" t="n"/>
      <c r="E7" s="1" t="n"/>
      <c r="F7" s="1" t="n"/>
      <c r="G7" s="1" t="n"/>
    </row>
    <row r="8" ht="26" customHeight="1">
      <c r="A8" s="1" t="n"/>
      <c r="B8" s="28" t="inlineStr">
        <is>
          <t>Line</t>
        </is>
      </c>
      <c r="C8" s="29" t="inlineStr">
        <is>
          <t>Budget</t>
        </is>
      </c>
      <c r="D8" s="29" t="inlineStr">
        <is>
          <t>Actual</t>
        </is>
      </c>
      <c r="E8" s="29" t="inlineStr">
        <is>
          <t>Variance</t>
        </is>
      </c>
      <c r="F8" s="29" t="inlineStr">
        <is>
          <t>Variance %</t>
        </is>
      </c>
      <c r="G8" s="29" t="inlineStr">
        <is>
          <t>Direction</t>
        </is>
      </c>
    </row>
    <row r="9">
      <c r="A9" s="1" t="n"/>
      <c r="B9" s="30" t="inlineStr">
        <is>
          <t>Consulting fees</t>
        </is>
      </c>
      <c r="C9" s="100" t="n">
        <v>20000</v>
      </c>
      <c r="D9" s="31" t="n">
        <v>18500</v>
      </c>
      <c r="E9" s="31">
        <f>D9-C9</f>
        <v/>
      </c>
      <c r="F9" s="32">
        <f>IF(C9=0,"n/a",E9/ABS(C9))</f>
        <v/>
      </c>
      <c r="G9" s="96">
        <f>IF(E9&gt;=0,"favourable","adverse")</f>
        <v/>
      </c>
    </row>
    <row r="10">
      <c r="A10" s="1" t="n"/>
      <c r="B10" s="33" t="inlineStr">
        <is>
          <t>Software</t>
        </is>
      </c>
      <c r="C10" s="100" t="n">
        <v>600</v>
      </c>
      <c r="D10" s="34" t="n">
        <v>945</v>
      </c>
      <c r="E10" s="34">
        <f>D10-C10</f>
        <v/>
      </c>
      <c r="F10" s="35">
        <f>IF(C10=0,"n/a",E10/ABS(C10))</f>
        <v/>
      </c>
      <c r="G10" s="101">
        <f>IF(E10&lt;=0,"favourable","adverse")</f>
        <v/>
      </c>
    </row>
    <row r="11">
      <c r="A11" s="1" t="n"/>
      <c r="B11" s="30" t="inlineStr">
        <is>
          <t>Rent</t>
        </is>
      </c>
      <c r="C11" s="100" t="n">
        <v>2800</v>
      </c>
      <c r="D11" s="31" t="n">
        <v>2800</v>
      </c>
      <c r="E11" s="31">
        <f>D11-C11</f>
        <v/>
      </c>
      <c r="F11" s="32">
        <f>IF(C11=0,"n/a",E11/ABS(C11))</f>
        <v/>
      </c>
      <c r="G11" s="96">
        <f>IF(E11&lt;=0,"favourable","adverse")</f>
        <v/>
      </c>
    </row>
    <row r="12">
      <c r="A12" s="1" t="n"/>
      <c r="B12" s="33" t="inlineStr">
        <is>
          <t>Retainer income</t>
        </is>
      </c>
      <c r="C12" s="100" t="n">
        <v>6000</v>
      </c>
      <c r="D12" s="34" t="n">
        <v>6000</v>
      </c>
      <c r="E12" s="34">
        <f>D12-C12</f>
        <v/>
      </c>
      <c r="F12" s="35">
        <f>IF(C12=0,"n/a",E12/ABS(C12))</f>
        <v/>
      </c>
      <c r="G12" s="101">
        <f>IF(E12&gt;=0,"favourable","adverse")</f>
        <v/>
      </c>
    </row>
    <row r="13">
      <c r="A13" s="1" t="n"/>
      <c r="B13" s="30" t="inlineStr">
        <is>
          <t>Salaries</t>
        </is>
      </c>
      <c r="C13" s="100" t="n">
        <v>14200</v>
      </c>
      <c r="D13" s="31" t="n">
        <v>14200</v>
      </c>
      <c r="E13" s="31">
        <f>D13-C13</f>
        <v/>
      </c>
      <c r="F13" s="32">
        <f>IF(C13=0,"n/a",E13/ABS(C13))</f>
        <v/>
      </c>
      <c r="G13" s="96">
        <f>IF(E13&lt;=0,"favourable","adverse")</f>
        <v/>
      </c>
    </row>
    <row r="14">
      <c r="A14" s="1" t="n"/>
      <c r="B14" s="39" t="inlineStr">
        <is>
          <t>Total</t>
        </is>
      </c>
      <c r="C14" s="40">
        <f>SUM(C9:C13)</f>
        <v/>
      </c>
      <c r="D14" s="40">
        <f>SUM(D9:D13)</f>
        <v/>
      </c>
      <c r="E14" s="40">
        <f>SUM(E9:E13)</f>
        <v/>
      </c>
      <c r="F14" s="1" t="n"/>
      <c r="G14" s="1" t="n"/>
    </row>
    <row r="15">
      <c r="A15" s="1" t="n"/>
      <c r="B15" s="1" t="n"/>
      <c r="C15" s="1" t="n"/>
      <c r="D15" s="1" t="n"/>
      <c r="E15" s="1" t="n"/>
      <c r="F15" s="1" t="n"/>
      <c r="G15" s="1" t="n"/>
    </row>
    <row r="16" ht="26" customHeight="1">
      <c r="A16" s="1" t="n"/>
      <c r="B16" s="18" t="inlineStr">
        <is>
          <t>Changing a budget figure changes the variance beside it. It does not change your report — that was produced from the plan you gave us.</t>
        </is>
      </c>
      <c r="C16" s="1" t="n"/>
      <c r="D16" s="1" t="n"/>
      <c r="E16" s="1" t="n"/>
      <c r="F16" s="1" t="n"/>
      <c r="G16" s="1" t="n"/>
    </row>
    <row r="17">
      <c r="A17" s="1" t="n"/>
      <c r="B17" s="1" t="n"/>
      <c r="C17" s="1" t="n"/>
      <c r="D17" s="1" t="n"/>
      <c r="E17" s="1" t="n"/>
      <c r="F17" s="1" t="n"/>
      <c r="G17" s="1" t="n"/>
    </row>
    <row r="18">
      <c r="A18" s="1" t="n"/>
      <c r="B18" s="11" t="inlineStr">
        <is>
          <t>Prepared for management use. Not audited, reviewed or examined by an independent accountant; no assurance is expressed. The PDF report is the record — this workbook is a working copy.</t>
        </is>
      </c>
      <c r="C18" s="1" t="n"/>
      <c r="D18" s="1" t="n"/>
      <c r="E18" s="1" t="n"/>
      <c r="F18" s="1" t="n"/>
      <c r="G18" s="1" t="n"/>
    </row>
  </sheetData>
  <mergeCells count="2">
    <mergeCell ref="B16:G16"/>
    <mergeCell ref="B6:G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17.xml><?xml version="1.0" encoding="utf-8"?>
<worksheet xmlns="http://schemas.openxmlformats.org/spreadsheetml/2006/main">
  <sheetPr>
    <tabColor rgb="001F4FB4"/>
    <outlinePr summaryBelow="1" summaryRight="1"/>
    <pageSetUpPr fitToPage="1"/>
  </sheetPr>
  <dimension ref="A1:D15"/>
  <sheetViews>
    <sheetView showGridLines="0" zoomScale="90" workbookViewId="0">
      <selection activeCell="A1" sqref="A1"/>
    </sheetView>
  </sheetViews>
  <sheetFormatPr baseColWidth="8" defaultRowHeight="15"/>
  <cols>
    <col width="2.2" customWidth="1" min="1" max="1"/>
    <col width="40" customWidth="1" min="2" max="2"/>
    <col width="16" customWidth="1" min="3" max="3"/>
    <col width="70" customWidth="1" min="4" max="4"/>
  </cols>
  <sheetData>
    <row r="1">
      <c r="A1" s="1" t="n"/>
      <c r="B1" s="1" t="n"/>
      <c r="C1" s="1" t="n"/>
      <c r="D1" s="1" t="n"/>
    </row>
    <row r="2" ht="34" customHeight="1">
      <c r="A2" s="1" t="n"/>
      <c r="B2" s="2" t="inlineStr">
        <is>
          <t>Assumptions</t>
        </is>
      </c>
      <c r="C2" s="1" t="n"/>
      <c r="D2" s="1" t="n"/>
    </row>
    <row r="3">
      <c r="A3" s="1" t="n"/>
      <c r="B3" s="3" t="inlineStr">
        <is>
          <t>Yours to change</t>
        </is>
      </c>
      <c r="C3" s="1" t="n"/>
      <c r="D3" s="1" t="n"/>
    </row>
    <row r="4">
      <c r="A4" s="1" t="n"/>
      <c r="B4" s="4" t="inlineStr">
        <is>
          <t>Every blue cell drives the model. Change one and watch the sheets it feeds move.</t>
        </is>
      </c>
      <c r="C4" s="1" t="n"/>
      <c r="D4" s="1" t="n"/>
    </row>
    <row r="5">
      <c r="A5" s="1" t="n"/>
      <c r="B5" s="1" t="n"/>
      <c r="C5" s="1" t="n"/>
      <c r="D5" s="1" t="n"/>
    </row>
    <row r="6" ht="20" customHeight="1">
      <c r="A6" s="1" t="n"/>
      <c r="B6" s="5" t="inlineStr">
        <is>
          <t xml:space="preserve">  YOUR LEVERS</t>
        </is>
      </c>
      <c r="C6" s="6" t="n"/>
      <c r="D6" s="6" t="n"/>
    </row>
    <row r="7">
      <c r="A7" s="1" t="n"/>
      <c r="B7" s="1" t="n"/>
      <c r="C7" s="1" t="n"/>
      <c r="D7" s="1" t="n"/>
    </row>
    <row r="8" ht="26" customHeight="1">
      <c r="A8" s="1" t="n"/>
      <c r="B8" s="28" t="inlineStr">
        <is>
          <t>Assumption</t>
        </is>
      </c>
      <c r="C8" s="29" t="inlineStr">
        <is>
          <t>Value</t>
        </is>
      </c>
      <c r="D8" s="29" t="inlineStr">
        <is>
          <t>What it does</t>
        </is>
      </c>
    </row>
    <row r="9" ht="30" customHeight="1">
      <c r="A9" s="1" t="n"/>
      <c r="B9" s="30" t="inlineStr">
        <is>
          <t>Collections vs plan</t>
        </is>
      </c>
      <c r="C9" s="102" t="n">
        <v>1</v>
      </c>
      <c r="D9" s="103" t="inlineStr">
        <is>
          <t>1.00 is the forecast as we calculated it. Try 0.90 to model collections slipping 10%.</t>
        </is>
      </c>
    </row>
    <row r="10" ht="30" customHeight="1">
      <c r="A10" s="1" t="n"/>
      <c r="B10" s="33" t="inlineStr">
        <is>
          <t>Cost reduction</t>
        </is>
      </c>
      <c r="C10" s="104" t="n">
        <v>0</v>
      </c>
      <c r="D10" s="105" t="inlineStr">
        <is>
          <t>0.00 changes nothing. Try 0.05 to model cutting spend 5%.</t>
        </is>
      </c>
    </row>
    <row r="11" ht="30" customHeight="1">
      <c r="A11" s="1" t="n"/>
      <c r="B11" s="30" t="inlineStr">
        <is>
          <t>Revenue change</t>
        </is>
      </c>
      <c r="C11" s="106" t="n">
        <v>0</v>
      </c>
      <c r="D11" s="103" t="inlineStr">
        <is>
          <t>0% is the baseline we measured. Try -0.10 to model losing 10% of revenue.</t>
        </is>
      </c>
    </row>
    <row r="12" ht="30" customHeight="1">
      <c r="A12" s="1" t="n"/>
      <c r="B12" s="33" t="inlineStr">
        <is>
          <t>Price change</t>
        </is>
      </c>
      <c r="C12" s="106" t="n">
        <v>0</v>
      </c>
      <c r="D12" s="105" t="inlineStr">
        <is>
          <t>A price move flows straight to the bottom line — no extra cost to serve.</t>
        </is>
      </c>
    </row>
    <row r="13" ht="30" customHeight="1">
      <c r="A13" s="1" t="n"/>
      <c r="B13" s="30" t="inlineStr">
        <is>
          <t>Headcount cost change</t>
        </is>
      </c>
      <c r="C13" s="106" t="n">
        <v>0</v>
      </c>
      <c r="D13" s="103" t="inlineStr">
        <is>
          <t>Try -0.10 to model cutting payroll 10%.</t>
        </is>
      </c>
    </row>
    <row r="14">
      <c r="A14" s="1" t="n"/>
      <c r="B14" s="1" t="n"/>
      <c r="C14" s="1" t="n"/>
      <c r="D14" s="1" t="n"/>
    </row>
    <row r="15">
      <c r="A15" s="1" t="n"/>
      <c r="B15" s="11" t="inlineStr">
        <is>
          <t>Prepared for management use. Not audited, reviewed or examined by an independent accountant; no assurance is expressed. The PDF report is the record — this workbook is a working copy.</t>
        </is>
      </c>
      <c r="C15" s="1" t="n"/>
      <c r="D15" s="1" t="n"/>
    </row>
  </sheetData>
  <mergeCells count="1">
    <mergeCell ref="B6:D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xl/worksheets/sheet18.xml><?xml version="1.0" encoding="utf-8"?>
<worksheet xmlns="http://schemas.openxmlformats.org/spreadsheetml/2006/main">
  <sheetPr>
    <tabColor rgb="002F6B46"/>
    <outlinePr summaryBelow="1" summaryRight="1"/>
    <pageSetUpPr fitToPage="1"/>
  </sheetPr>
  <dimension ref="A1:D25"/>
  <sheetViews>
    <sheetView showGridLines="0" zoomScale="90" workbookViewId="0">
      <selection activeCell="A1" sqref="A1"/>
    </sheetView>
  </sheetViews>
  <sheetFormatPr baseColWidth="8" defaultRowHeight="15"/>
  <cols>
    <col width="2.2" customWidth="1" min="1" max="1"/>
    <col width="56" customWidth="1" min="2" max="2"/>
    <col width="22" customWidth="1" min="3" max="3"/>
    <col width="70" customWidth="1" min="4" max="4"/>
  </cols>
  <sheetData>
    <row r="1">
      <c r="A1" s="1" t="n"/>
      <c r="B1" s="1" t="n"/>
      <c r="C1" s="1" t="n"/>
      <c r="D1" s="1" t="n"/>
    </row>
    <row r="2" ht="34" customHeight="1">
      <c r="A2" s="1" t="n"/>
      <c r="B2" s="2" t="inlineStr">
        <is>
          <t>Checks</t>
        </is>
      </c>
      <c r="C2" s="1" t="n"/>
      <c r="D2" s="1" t="n"/>
    </row>
    <row r="3">
      <c r="A3" s="1" t="n"/>
      <c r="B3" s="3" t="inlineStr">
        <is>
          <t>What this file proves about itself</t>
        </is>
      </c>
      <c r="C3" s="1" t="n"/>
      <c r="D3" s="1" t="n"/>
    </row>
    <row r="4">
      <c r="A4" s="1" t="n"/>
      <c r="B4" s="4" t="inlineStr">
        <is>
          <t>The live checks are formulas: they test what is true now, after any edit.</t>
        </is>
      </c>
      <c r="C4" s="1" t="n"/>
      <c r="D4" s="1" t="n"/>
    </row>
    <row r="5">
      <c r="A5" s="1" t="n"/>
      <c r="B5" s="1" t="n"/>
      <c r="C5" s="1" t="n"/>
      <c r="D5" s="1" t="n"/>
    </row>
    <row r="6" ht="20" customHeight="1">
      <c r="A6" s="1" t="n"/>
      <c r="B6" s="5" t="inlineStr">
        <is>
          <t xml:space="preserve">  THE FIGURES WE SENT</t>
        </is>
      </c>
      <c r="C6" s="6" t="n"/>
      <c r="D6" s="6" t="n"/>
    </row>
    <row r="7">
      <c r="A7" s="1" t="n"/>
      <c r="B7" s="1" t="n"/>
      <c r="C7" s="1" t="n"/>
      <c r="D7" s="1" t="n"/>
    </row>
    <row r="8" ht="26" customHeight="1">
      <c r="A8" s="1" t="n"/>
      <c r="B8" s="28" t="inlineStr">
        <is>
          <t>Check</t>
        </is>
      </c>
      <c r="C8" s="28" t="inlineStr">
        <is>
          <t>Result</t>
        </is>
      </c>
      <c r="D8" s="28" t="inlineStr">
        <is>
          <t>What it proves</t>
        </is>
      </c>
    </row>
    <row r="9">
      <c r="A9" s="1" t="n"/>
      <c r="B9" s="7" t="inlineStr">
        <is>
          <t>Attested figures unchanged since we sent this</t>
        </is>
      </c>
      <c r="C9" s="107" t="inlineStr">
        <is>
          <t>D30E-A357-F837</t>
        </is>
      </c>
      <c r="D9" s="108" t="inlineStr">
        <is>
          <t>This code is calculated from the figures on the Income Statement sheet. If those figures are unchanged it will always come out the same. It tells you the numbers have not been altered since we sent the file — it is not a signature and does not prove who created it.</t>
        </is>
      </c>
    </row>
    <row r="10">
      <c r="A10" s="1" t="n"/>
      <c r="B10" s="7" t="inlineStr">
        <is>
          <t>Attested figures in this workbook</t>
        </is>
      </c>
      <c r="C10" s="8" t="n">
        <v>6</v>
      </c>
      <c r="D10" s="108" t="inlineStr">
        <is>
          <t>Locked, black, and covered by the code above.</t>
        </is>
      </c>
    </row>
    <row r="11">
      <c r="A11" s="1" t="n"/>
      <c r="B11" s="1" t="n"/>
      <c r="C11" s="1" t="n"/>
      <c r="D11" s="1" t="n"/>
    </row>
    <row r="12">
      <c r="A12" s="1" t="n"/>
      <c r="B12" s="1" t="n"/>
      <c r="C12" s="1" t="n"/>
      <c r="D12" s="1" t="n"/>
    </row>
    <row r="13" ht="20" customHeight="1">
      <c r="A13" s="1" t="n"/>
      <c r="B13" s="5" t="inlineStr">
        <is>
          <t xml:space="preserve">  LIVE CHECKS — THESE RECALCULATE AS YOU EDIT. EVERY ONE MUST READ PASS.</t>
        </is>
      </c>
      <c r="C13" s="6" t="n"/>
      <c r="D13" s="6" t="n"/>
    </row>
    <row r="14">
      <c r="A14" s="1" t="n"/>
      <c r="B14" s="1" t="n"/>
      <c r="C14" s="1" t="n"/>
      <c r="D14" s="1" t="n"/>
    </row>
    <row r="15" ht="26" customHeight="1">
      <c r="A15" s="1" t="n"/>
      <c r="B15" s="28" t="inlineStr">
        <is>
          <t>Check</t>
        </is>
      </c>
      <c r="C15" s="28" t="inlineStr">
        <is>
          <t>Result</t>
        </is>
      </c>
      <c r="D15" s="28" t="inlineStr">
        <is>
          <t>What it proves</t>
        </is>
      </c>
    </row>
    <row r="16">
      <c r="A16" s="1" t="n"/>
      <c r="B16" s="7" t="inlineStr">
        <is>
          <t>Each week's closing = previous closing + in - out</t>
        </is>
      </c>
      <c r="C16" s="109">
        <f>IF(SUMPRODUCT(ABS('Cash Flow'!E10:E22-'Cash Flow'!E9:E21-'Cash Flow'!C10:C22+'Cash Flow'!D10:D22))&lt;0.005,"PASS","FAIL")</f>
        <v/>
      </c>
      <c r="D16" s="108" t="inlineStr">
        <is>
          <t>The running balance is arithmetic, not a typed-in number.</t>
        </is>
      </c>
    </row>
    <row r="17">
      <c r="A17" s="1" t="n"/>
      <c r="B17" s="110" t="inlineStr">
        <is>
          <t>Closing cash = opening + all money in - all money out</t>
        </is>
      </c>
      <c r="C17" s="111">
        <f>IF(ABS('Cash Flow'!E9+SUM('Cash Flow'!C10:C22)-SUM('Cash Flow'!D10:D22)-'Cash Flow'!E22)&lt;0.005,"PASS","FAIL")</f>
        <v/>
      </c>
      <c r="D17" s="112" t="inlineStr">
        <is>
          <t>The thirteen weeks account for the whole movement — an independent recomputation.</t>
        </is>
      </c>
    </row>
    <row r="18">
      <c r="A18" s="1" t="n"/>
      <c r="B18" s="7" t="inlineStr">
        <is>
          <t>Every week has a figure</t>
        </is>
      </c>
      <c r="C18" s="109">
        <f>IF(COUNT('Cash Flow'!E10:E22)=13,"PASS","FAIL")</f>
        <v/>
      </c>
      <c r="D18" s="108" t="inlineStr">
        <is>
          <t>No week was dropped or left blank.</t>
        </is>
      </c>
    </row>
    <row r="19">
      <c r="A19" s="1" t="n"/>
      <c r="B19" s="110" t="inlineStr">
        <is>
          <t>The balance sheet balances</t>
        </is>
      </c>
      <c r="C19" s="111">
        <f>'Balance Sheet'!C23</f>
        <v/>
      </c>
      <c r="D19" s="112" t="inlineStr">
        <is>
          <t>Assets equal liabilities plus equity, to the cent, on the sheet itself.</t>
        </is>
      </c>
    </row>
    <row r="20">
      <c r="A20" s="1" t="n"/>
      <c r="B20" s="7" t="inlineStr">
        <is>
          <t>The cash flow statement explains the bank's movement</t>
        </is>
      </c>
      <c r="C20" s="109">
        <f>'Cash Flow Statement'!C19</f>
        <v/>
      </c>
      <c r="D20" s="108" t="inlineStr">
        <is>
          <t>Operating, investing and financing add up to closing less opening cash.</t>
        </is>
      </c>
    </row>
    <row r="21">
      <c r="A21" s="1" t="n"/>
      <c r="B21" s="110" t="inlineStr">
        <is>
          <t>Each forecast month's cash = the month before + that month's net income</t>
        </is>
      </c>
      <c r="C21" s="111">
        <f>IF(SUMPRODUCT(ABS('12-Month Forecast'!G17:G27-'12-Month Forecast'!G16:G26-'12-Month Forecast'!F17:F27))&lt;0.005,"PASS","FAIL")</f>
        <v/>
      </c>
      <c r="D21" s="112" t="inlineStr">
        <is>
          <t>The forecast's running cash is arithmetic, not a typed-in number.</t>
        </is>
      </c>
    </row>
    <row r="22">
      <c r="A22" s="1" t="n"/>
      <c r="B22" s="1" t="n"/>
      <c r="C22" s="1" t="n"/>
      <c r="D22" s="1" t="n"/>
    </row>
    <row r="23">
      <c r="A23" s="1" t="n"/>
      <c r="B23" s="7" t="inlineStr">
        <is>
          <t>OVERALL</t>
        </is>
      </c>
      <c r="C23" s="113">
        <f>IF(COUNTIF(C16:C21,"FAIL")=0,"ALL CHECKS PASSED","REVIEW REQUIRED")</f>
        <v/>
      </c>
      <c r="D23" s="108" t="inlineStr">
        <is>
          <t>If this ever reads REVIEW REQUIRED, something in the workbook no longer adds up — tell us and do not use the figures.</t>
        </is>
      </c>
    </row>
    <row r="24">
      <c r="A24" s="1" t="n"/>
      <c r="B24" s="1" t="n"/>
      <c r="C24" s="1" t="n"/>
      <c r="D24" s="1" t="n"/>
    </row>
    <row r="25">
      <c r="A25" s="1" t="n"/>
      <c r="B25" s="11" t="inlineStr">
        <is>
          <t>Prepared for management use. Not audited, reviewed or examined by an independent accountant; no assurance is expressed. The PDF report is the record — this workbook is a working copy.</t>
        </is>
      </c>
      <c r="C25" s="1" t="n"/>
      <c r="D25" s="1" t="n"/>
    </row>
  </sheetData>
  <sheetProtection selectLockedCells="0" selectUnlockedCells="0" sheet="1" objects="0" insertRows="1" insertHyperlinks="1" autoFilter="1" scenarios="0" formatColumns="1" deleteColumns="1" insertColumns="1" pivotTables="1" deleteRows="1" formatCells="1" formatRows="1" sort="1"/>
  <mergeCells count="2">
    <mergeCell ref="B13:D13"/>
    <mergeCell ref="B6:D6"/>
  </mergeCells>
  <pageMargins left="0.75" right="0.75" top="1" bottom="1" header="0.5" footer="0.5"/>
  <pageSetup orientation="landscape" fitToHeight="0" fitToWidth="1"/>
  <headerFooter>
    <oddHeader/>
    <oddFooter>&amp;LPrepared for management use — not audited&amp;RPage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2026-10-21T07:35:28Z</dcterms:created>
  <dcterms:modified xsi:type="dcterms:W3CDTF">2026-10-21T07:35:29Z</dcterms:modified>
</cp:coreProperties>
</file>